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Suscripciones" sheetId="2" state="visible" r:id="rId4"/>
    <sheet name="Ayuda" sheetId="3" state="visible" r:id="rId5"/>
    <sheet name="Acciones" sheetId="4" state="visible" r:id="rId6"/>
    <sheet name="Imprimir" sheetId="5" state="visible" r:id="rId7"/>
  </sheets>
  <definedNames>
    <definedName function="false" hidden="true" localSheetId="1" name="_xlnm._FilterDatabase" vbProcedure="false">Suscripciones!$A$7:$O$507</definedName>
    <definedName name="_xlnm.Print_Area" localSheetId="0">'Resumen'!$A$1:$F$38</definedName>
    <definedName name="_xlnm.Print_Area" localSheetId="1">'Suscripciones'!$A$1:$O$14</definedName>
    <definedName name="_xlnm.Print_Area" localSheetId="2">'Ayuda'!$A$1:$B$18</definedName>
    <definedName name="_xlnm.Print_Area" localSheetId="3">'Acciones'!$A$1:$F$24</definedName>
    <definedName name="_xlnm.Print_Area" localSheetId="4">'Imprimir'!$A$1:$L$32</definedName>
    <definedName name="_xlnm.Print_Titles" localSheetId="1">'Suscripciones'!$7:$7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<sst xmlns="http://schemas.openxmlformats.org/spreadsheetml/2006/main" count="72" uniqueCount="60">
  <si>
    <t xml:space="preserve">Coste de tus suscripciones</t>
  </si>
  <si>
    <t xml:space="preserve">Moneda</t>
  </si>
  <si>
    <t xml:space="preserve">EUR</t>
  </si>
  <si>
    <t xml:space="preserve">Revisión</t>
  </si>
  <si>
    <t xml:space="preserve">Ejemplo ficticio. Sustituye las entradas azules por tus datos.</t>
  </si>
  <si>
    <t xml:space="preserve">Coste mensual equivalente</t>
  </si>
  <si>
    <t xml:space="preserve">Cargos vencidos</t>
  </si>
  <si>
    <t xml:space="preserve">Coste anual equivalente</t>
  </si>
  <si>
    <t xml:space="preserve">Recorte anual propuesto</t>
  </si>
  <si>
    <t xml:space="preserve">Preavisos vencidos</t>
  </si>
  <si>
    <t xml:space="preserve">Cargos próximos 30 días</t>
  </si>
  <si>
    <t xml:space="preserve">Filas que revisar</t>
  </si>
  <si>
    <t xml:space="preserve">Revisar en 7 días</t>
  </si>
  <si>
    <t xml:space="preserve">Decisión</t>
  </si>
  <si>
    <t xml:space="preserve">Anual equivalente</t>
  </si>
  <si>
    <t xml:space="preserve">Mantener</t>
  </si>
  <si>
    <t xml:space="preserve">Revisar</t>
  </si>
  <si>
    <t xml:space="preserve">Cancelar</t>
  </si>
  <si>
    <t xml:space="preserve">Sin decisión</t>
  </si>
  <si>
    <t xml:space="preserve">Cuotas y próximas renovaciones</t>
  </si>
  <si>
    <t xml:space="preserve">500 filas editables. Para imprimir los movimientos, usa la hoja Imprimir y su selector de página.</t>
  </si>
  <si>
    <t xml:space="preserve">Servicio</t>
  </si>
  <si>
    <t xml:space="preserve">Cuota</t>
  </si>
  <si>
    <t xml:space="preserve">Cada N meses</t>
  </si>
  <si>
    <t xml:space="preserve">Próximo cargo</t>
  </si>
  <si>
    <t xml:space="preserve">Preaviso días</t>
  </si>
  <si>
    <t xml:space="preserve">Estado</t>
  </si>
  <si>
    <t xml:space="preserve">Uso / mes</t>
  </si>
  <si>
    <t xml:space="preserve">Mensual equiv.</t>
  </si>
  <si>
    <t xml:space="preserve">Anual equiv.</t>
  </si>
  <si>
    <t xml:space="preserve">Revisar antes</t>
  </si>
  <si>
    <t xml:space="preserve">Control</t>
  </si>
  <si>
    <t xml:space="preserve">Acción</t>
  </si>
  <si>
    <t xml:space="preserve">Orden de plazo</t>
  </si>
  <si>
    <t xml:space="preserve">Coste por uso</t>
  </si>
  <si>
    <t xml:space="preserve">Última fila usada</t>
  </si>
  <si>
    <t xml:space="preserve">Vídeo</t>
  </si>
  <si>
    <t xml:space="preserve">Activa</t>
  </si>
  <si>
    <t xml:space="preserve">Nube</t>
  </si>
  <si>
    <t xml:space="preserve">Revista</t>
  </si>
  <si>
    <t xml:space="preserve">Música antigua</t>
  </si>
  <si>
    <t xml:space="preserve">Cancelada</t>
  </si>
  <si>
    <t xml:space="preserve">Cómo usar esta herramienta</t>
  </si>
  <si>
    <t xml:space="preserve">Introduce servicio, cuota, intervalo en meses y estado: el coste se calcula sin rellenar uso ni decisión.</t>
  </si>
  <si>
    <t xml:space="preserve">Fechas y preaviso completan los avisos. En Acciones ves los cinco plazos más próximos.</t>
  </si>
  <si>
    <t xml:space="preserve">Uso mensual es opcional y permite calcular coste por uso; Decisión recoge lo que quieres hacer.</t>
  </si>
  <si>
    <t xml:space="preserve">Cancelada significa baja efectiva. Cancelar en Decisión todavía no elimina el coste.</t>
  </si>
  <si>
    <t xml:space="preserve">Cargos de 30 días suma solo la próxima fecha registrada de cada servicio; actualízala tras cada cargo.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</si>
  <si>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</si>
  <si>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</si>
  <si>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</si>
  <si>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</si>
  <si>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</si>
  <si>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Próximas revisiones de suscripciones</t>
  </si>
  <si>
    <t xml:space="preserve">Fila</t>
  </si>
  <si>
    <t xml:space="preserve">Las cinco fechas más próximas, incluidas las vencidas. Actualiza el siguiente cargo tras pagarlo.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</si>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</sst>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;[RED]\-#,##0.00;0.00"/>
    <numFmt numFmtId="167" formatCode="0"/>
    <numFmt numFmtId="168" formatCode="#,##0.00"/>
    <numFmt numFmtId="169" formatCode="0.0000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2025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Coste anual por decisión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"Anual equivalente"</c:f>
              <c:strCache>
                <c:ptCount val="1"/>
                <c:pt idx="0">
                  <c:v>Anual equivalente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Resumen!$A$18:$A$21</c:f>
              <c:strCache>
                <c:ptCount val="4"/>
                <c:pt idx="0">
                  <c:v>Mantener</c:v>
                </c:pt>
                <c:pt idx="1">
                  <c:v>Revisar</c:v>
                </c:pt>
                <c:pt idx="2">
                  <c:v>Cancelar</c:v>
                </c:pt>
                <c:pt idx="3">
                  <c:v>Sin decisión</c:v>
                </c:pt>
              </c:strCache>
            </c:strRef>
          </c:cat>
          <c:val>
            <c:numRef>
              <c:f>Resumen!$B$18:$B$21</c:f>
              <c:numCache>
                <c:formatCode>#,##0.00;[RED]\-#,##0.00;0.00</c:formatCode>
                <c:ptCount val="4"/>
                <c:pt idx="0">
                  <c:v>204</c:v>
                </c:pt>
                <c:pt idx="1">
                  <c:v>0</c:v>
                </c:pt>
                <c:pt idx="2">
                  <c:v>96</c:v>
                </c:pt>
                <c:pt idx="3">
                  <c:v>0</c:v>
                </c:pt>
              </c:numCache>
            </c:numRef>
          </c:val>
        </c:ser>
        <c:gapWidth val="150"/>
        <c:overlap val="0"/>
        <c:axId val="45683953"/>
        <c:axId val="92060192"/>
      </c:barChart>
      <c:catAx>
        <c:axId val="45683953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92060192"/>
        <c:crosses val="autoZero"/>
        <c:auto val="1"/>
        <c:lblAlgn val="ctr"/>
        <c:lblOffset val="100"/>
        <c:noMultiLvlLbl val="0"/>
      </c:catAx>
      <c:valAx>
        <c:axId val="92060192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45683953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5</xdr:col>
      <xdr:colOff>281880</xdr:colOff>
      <xdr:row>36</xdr:row>
      <xdr:rowOff>253440</xdr:rowOff>
    </xdr:to>
    <xdr:graphicFrame>
      <xdr:nvGraphicFramePr>
        <xdr:cNvPr id="1" name="Chart"/>
        <xdr:cNvGraphicFramePr/>
      </xdr:nvGraphicFramePr>
      <xdr:xfrm>
        <a:off x="0" y="6019920"/>
        <a:ext cx="6907320" cy="3555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7"/>
    <col collapsed="false" customWidth="true" hidden="false" outlineLevel="0" max="6" min="6" style="0" width="4"/>
  </cols>
  <sheetData>
    <row r="1" customFormat="false" ht="20" hidden="false" customHeight="true" outlineLevel="0" collapsed="false">
      <c r="A1" s="1"/>
      <c r="B1" s="1"/>
      <c r="C1" s="1"/>
      <c r="D1" s="1"/>
      <c r="E1" s="1"/>
      <c r="F1" s="1"/>
    </row>
    <row r="2" customFormat="false" ht="20" hidden="false" customHeight="true" outlineLevel="0" collapsed="false">
      <c r="A2" s="2" t="s">
        <v>0</v>
      </c>
      <c r="B2" s="3"/>
      <c r="C2" s="3"/>
      <c r="D2" s="3"/>
      <c r="E2" s="3"/>
      <c r="F2" s="3"/>
    </row>
    <row r="3" customFormat="false" ht="20" hidden="false" customHeight="true" outlineLevel="0" collapsed="false">
      <c r="A3" s="4"/>
      <c r="B3" s="4"/>
      <c r="C3" s="4"/>
      <c r="D3" s="4"/>
      <c r="E3" s="4"/>
      <c r="F3" s="4"/>
    </row>
    <row r="4" customFormat="false" ht="20" hidden="false" customHeight="true" outlineLevel="0" collapsed="false">
      <c r="A4" s="1" t="s">
        <v>1</v>
      </c>
      <c r="B4" s="28" t="s">
        <v>2</v>
      </c>
      <c r="C4" s="1"/>
      <c r="D4" s="1" t="s">
        <v>3</v>
      </c>
      <c r="E4" s="29" t="n">
        <v>46311</v>
      </c>
      <c r="F4" s="1"/>
    </row>
    <row r="5" customFormat="false" ht="20" hidden="false" customHeight="true" outlineLevel="0" collapsed="false">
      <c r="A5" s="1"/>
      <c r="B5" s="1"/>
      <c r="C5" s="1"/>
      <c r="D5" s="1"/>
      <c r="E5" s="1"/>
      <c r="F5" s="1"/>
    </row>
    <row r="6" customFormat="false" ht="20" hidden="false" customHeight="true" outlineLevel="0" collapsed="false">
      <c r="A6" s="7" t="s">
        <v>4</v>
      </c>
      <c r="B6" s="7"/>
      <c r="C6" s="7"/>
      <c r="D6" s="7"/>
      <c r="E6" s="7"/>
      <c r="F6" s="7"/>
    </row>
    <row r="7" customFormat="false" ht="20" hidden="false" customHeight="true" outlineLevel="0" collapsed="false">
      <c r="A7" s="1"/>
      <c r="B7" s="1"/>
      <c r="C7" s="1"/>
      <c r="D7" s="1"/>
      <c r="E7" s="1"/>
      <c r="F7" s="1"/>
    </row>
    <row r="8" customFormat="false" ht="20" hidden="false" customHeight="true" outlineLevel="0" collapsed="false">
      <c r="A8" s="1" t="s">
        <v>5</v>
      </c>
      <c r="B8" s="8" t="n">
        <f aca="false">SUM(Suscripciones!I8:I507)</f>
        <v>25</v>
      </c>
      <c r="C8" s="1"/>
      <c r="D8" s="9" t="s">
        <v>6</v>
      </c>
      <c r="E8" s="10" t="n">
        <f aca="false">COUNTIFS(Suscripciones!M8:M507,"Cargo vencido")</f>
        <v>0</v>
      </c>
      <c r="F8" s="1"/>
    </row>
    <row r="9" customFormat="false" ht="20" hidden="false" customHeight="true" outlineLevel="0" collapsed="false">
      <c r="A9" s="1" t="s">
        <v>7</v>
      </c>
      <c r="B9" s="8" t="n">
        <f aca="false">SUM(Suscripciones!J8:J507)</f>
        <v>300</v>
      </c>
      <c r="C9" s="1"/>
      <c r="D9" s="9"/>
      <c r="E9" s="1"/>
      <c r="F9" s="1"/>
    </row>
    <row r="10" customFormat="false" ht="20" hidden="false" customHeight="true" outlineLevel="0" collapsed="false">
      <c r="A10" s="1" t="s">
        <v>8</v>
      </c>
      <c r="B10" s="8" t="n">
        <f aca="false">SUMIFS(Suscripciones!J8:J507,Suscripciones!H8:H507,"Cancelar")</f>
        <v>96</v>
      </c>
      <c r="C10" s="1"/>
      <c r="D10" s="9" t="s">
        <v>9</v>
      </c>
      <c r="E10" s="10" t="n">
        <f aca="false">COUNTIFS(Suscripciones!M8:M507,"Preaviso vencido")</f>
        <v>0</v>
      </c>
      <c r="F10" s="1"/>
    </row>
    <row r="11" customFormat="false" ht="20" hidden="false" customHeight="true" outlineLevel="0" collapsed="false">
      <c r="A11" s="1" t="s">
        <v>10</v>
      </c>
      <c r="B11" s="8" t="n">
        <f aca="false">SUMIFS(Suscripciones!B8:B507,Suscripciones!F8:F507,"Activa",Suscripciones!L8:L507,"Correcto",Suscripciones!D8:D507,"&gt;="&amp;E4,Suscripciones!D8:D507,"&lt;"&amp;E4+30)</f>
        <v>72</v>
      </c>
      <c r="C11" s="1"/>
      <c r="D11" s="9"/>
      <c r="E11" s="1"/>
      <c r="F11" s="1"/>
    </row>
    <row r="12" customFormat="false" ht="20" hidden="false" customHeight="true" outlineLevel="0" collapsed="false">
      <c r="A12" s="1" t="s">
        <v>11</v>
      </c>
      <c r="B12" s="10" t="n">
        <f aca="false">COUNTIFS(Suscripciones!L8:L507,"REVISAR*")</f>
        <v>0</v>
      </c>
      <c r="C12" s="1"/>
      <c r="D12" s="9" t="s">
        <v>12</v>
      </c>
      <c r="E12" s="10" t="n">
        <f aca="false">COUNTIFS(Suscripciones!M8:M507,"Revisar en 7 días")</f>
        <v>1</v>
      </c>
      <c r="F12" s="1"/>
    </row>
    <row r="13" customFormat="false" ht="20" hidden="false" customHeight="true" outlineLevel="0" collapsed="false">
      <c r="A13" s="1"/>
      <c r="B13" s="1"/>
      <c r="C13" s="1"/>
      <c r="D13" s="9"/>
      <c r="E13" s="1"/>
      <c r="F13" s="1"/>
    </row>
    <row r="14" customFormat="false" ht="20" hidden="false" customHeight="true" outlineLevel="0" collapsed="false">
      <c r="A14" s="1"/>
      <c r="B14" s="1"/>
      <c r="C14" s="1"/>
      <c r="D14" s="9"/>
      <c r="E14" s="1"/>
      <c r="F14" s="1"/>
    </row>
    <row r="15" customFormat="false" ht="20" hidden="false" customHeight="true" outlineLevel="0" collapsed="false">
      <c r="A15" s="1"/>
      <c r="B15" s="1"/>
      <c r="C15" s="1"/>
      <c r="D15" s="1"/>
      <c r="E15" s="1"/>
      <c r="F15" s="1"/>
    </row>
    <row r="16" customFormat="false" ht="20" hidden="false" customHeight="true" outlineLevel="0" collapsed="false">
      <c r="A16" s="1"/>
      <c r="B16" s="1"/>
      <c r="C16" s="1"/>
      <c r="D16" s="1"/>
      <c r="E16" s="1"/>
      <c r="F16" s="1"/>
    </row>
    <row r="17" customFormat="false" ht="34" hidden="false" customHeight="true" outlineLevel="0" collapsed="false">
      <c r="A17" s="11" t="s">
        <v>13</v>
      </c>
      <c r="B17" s="12" t="s">
        <v>14</v>
      </c>
      <c r="C17" s="8"/>
      <c r="D17" s="8"/>
      <c r="E17" s="8"/>
      <c r="F17" s="8"/>
    </row>
    <row r="18" customFormat="false" ht="20" hidden="false" customHeight="true" outlineLevel="0" collapsed="false">
      <c r="A18" s="1" t="s">
        <v>15</v>
      </c>
      <c r="B18" s="8" t="n">
        <f aca="false">SUMIFS(Suscripciones!J8:J507,Suscripciones!H8:H507,A18)</f>
        <v>204</v>
      </c>
      <c r="C18" s="8"/>
      <c r="D18" s="8"/>
      <c r="E18" s="8"/>
      <c r="F18" s="8"/>
    </row>
    <row r="19" customFormat="false" ht="20" hidden="false" customHeight="true" outlineLevel="0" collapsed="false">
      <c r="A19" s="1" t="s">
        <v>16</v>
      </c>
      <c r="B19" s="8" t="n">
        <f aca="false">SUMIFS(Suscripciones!J8:J507,Suscripciones!H8:H507,A19)</f>
        <v>0</v>
      </c>
      <c r="C19" s="8"/>
      <c r="D19" s="8"/>
      <c r="E19" s="8"/>
      <c r="F19" s="8"/>
    </row>
    <row r="20" customFormat="false" ht="20" hidden="false" customHeight="true" outlineLevel="0" collapsed="false">
      <c r="A20" s="1" t="s">
        <v>17</v>
      </c>
      <c r="B20" s="8" t="n">
        <f aca="false">SUMIFS(Suscripciones!J8:J507,Suscripciones!H8:H507,A20)</f>
        <v>96</v>
      </c>
      <c r="C20" s="8"/>
      <c r="D20" s="8"/>
      <c r="E20" s="8"/>
      <c r="F20" s="8"/>
    </row>
    <row r="21" customFormat="false" ht="20" hidden="false" customHeight="true" outlineLevel="0" collapsed="false">
      <c r="A21" s="1" t="s">
        <v>18</v>
      </c>
      <c r="B21" s="8" t="n">
        <f aca="false">B9-SUM(B18:B20)</f>
        <v>0</v>
      </c>
      <c r="C21" s="8"/>
      <c r="D21" s="8"/>
      <c r="E21" s="8"/>
      <c r="F21" s="8"/>
    </row>
    <row r="22" customFormat="false" ht="20" hidden="false" customHeight="true" outlineLevel="0" collapsed="false">
      <c r="A22" s="1"/>
      <c r="B22" s="8"/>
      <c r="C22" s="8"/>
      <c r="D22" s="8"/>
      <c r="E22" s="8"/>
      <c r="F22" s="8"/>
    </row>
    <row r="23" customFormat="false" ht="20" hidden="false" customHeight="true" outlineLevel="0" collapsed="false">
      <c r="A23" s="1"/>
      <c r="B23" s="8"/>
      <c r="C23" s="8"/>
      <c r="D23" s="8"/>
      <c r="E23" s="8"/>
      <c r="F23" s="8"/>
    </row>
    <row r="24" customFormat="false" ht="20" hidden="false" customHeight="true" outlineLevel="0" collapsed="false">
      <c r="A24" s="1"/>
      <c r="B24" s="1"/>
      <c r="C24" s="1"/>
      <c r="D24" s="1"/>
      <c r="E24" s="1"/>
      <c r="F24" s="1"/>
    </row>
    <row r="25" customFormat="false" ht="20" hidden="false" customHeight="true" outlineLevel="0" collapsed="false">
      <c r="A25" s="1"/>
      <c r="B25" s="1"/>
      <c r="C25" s="1"/>
      <c r="D25" s="1"/>
      <c r="E25" s="1"/>
      <c r="F25" s="1"/>
    </row>
    <row r="26" customFormat="false" ht="20" hidden="false" customHeight="true" outlineLevel="0" collapsed="false">
      <c r="A26" s="1"/>
      <c r="B26" s="1"/>
      <c r="C26" s="1"/>
      <c r="D26" s="1"/>
      <c r="E26" s="1"/>
      <c r="F26" s="1"/>
    </row>
    <row r="27" customFormat="false" ht="20" hidden="false" customHeight="true" outlineLevel="0" collapsed="false">
      <c r="A27" s="1"/>
      <c r="B27" s="1"/>
      <c r="C27" s="1"/>
      <c r="D27" s="1"/>
      <c r="E27" s="1"/>
      <c r="F27" s="1"/>
    </row>
    <row r="28" customFormat="false" ht="20" hidden="false" customHeight="true" outlineLevel="0" collapsed="false">
      <c r="A28" s="1"/>
      <c r="B28" s="1"/>
      <c r="C28" s="1"/>
      <c r="D28" s="1"/>
      <c r="E28" s="1"/>
      <c r="F28" s="1"/>
    </row>
    <row r="29" customFormat="false" ht="20" hidden="false" customHeight="true" outlineLevel="0" collapsed="false">
      <c r="A29" s="1"/>
      <c r="B29" s="1"/>
      <c r="C29" s="1"/>
      <c r="D29" s="1"/>
      <c r="E29" s="1"/>
      <c r="F29" s="1"/>
    </row>
    <row r="30" customFormat="false" ht="20" hidden="false" customHeight="true" outlineLevel="0" collapsed="false">
      <c r="A30" s="1"/>
      <c r="B30" s="1"/>
      <c r="C30" s="1"/>
      <c r="D30" s="1"/>
      <c r="E30" s="1"/>
      <c r="F30" s="1"/>
    </row>
    <row r="31" customFormat="false" ht="20" hidden="false" customHeight="true" outlineLevel="0" collapsed="false">
      <c r="A31" s="1"/>
      <c r="B31" s="1"/>
      <c r="C31" s="1"/>
      <c r="D31" s="1"/>
      <c r="E31" s="1"/>
      <c r="F31" s="1"/>
    </row>
    <row r="32" customFormat="false" ht="20" hidden="false" customHeight="true" outlineLevel="0" collapsed="false">
      <c r="A32" s="1"/>
      <c r="B32" s="1"/>
      <c r="C32" s="1"/>
      <c r="D32" s="1"/>
      <c r="E32" s="1"/>
      <c r="F32" s="1"/>
    </row>
    <row r="33" customFormat="false" ht="20" hidden="false" customHeight="true" outlineLevel="0" collapsed="false">
      <c r="A33" s="1"/>
      <c r="B33" s="1"/>
      <c r="C33" s="1"/>
      <c r="D33" s="1"/>
      <c r="E33" s="1"/>
      <c r="F33" s="1"/>
    </row>
    <row r="34" customFormat="false" ht="20" hidden="false" customHeight="true" outlineLevel="0" collapsed="false">
      <c r="A34" s="1"/>
      <c r="B34" s="1"/>
      <c r="C34" s="1"/>
      <c r="D34" s="1"/>
      <c r="E34" s="1"/>
      <c r="F34" s="1"/>
    </row>
    <row r="35" customFormat="false" ht="20" hidden="false" customHeight="true" outlineLevel="0" collapsed="false">
      <c r="A35" s="1"/>
      <c r="B35" s="1"/>
      <c r="C35" s="1"/>
      <c r="D35" s="1"/>
      <c r="E35" s="1"/>
      <c r="F35" s="1"/>
    </row>
    <row r="36" customFormat="false" ht="20" hidden="false" customHeight="true" outlineLevel="0" collapsed="false">
      <c r="A36" s="1"/>
      <c r="B36" s="1"/>
      <c r="C36" s="1"/>
      <c r="D36" s="1"/>
      <c r="E36" s="1"/>
      <c r="F36" s="1"/>
    </row>
    <row r="37" customFormat="false" ht="20" hidden="false" customHeight="true" outlineLevel="0" collapsed="false">
      <c r="A37" s="1"/>
      <c r="B37" s="1"/>
      <c r="C37" s="1"/>
      <c r="D37" s="1"/>
      <c r="E37" s="1"/>
      <c r="F37" s="1"/>
    </row>
    <row r="38" customFormat="false" ht="20" hidden="false" customHeight="true" outlineLevel="0" collapsed="false">
      <c r="A38" s="1"/>
      <c r="B38" s="1"/>
      <c r="C38" s="1"/>
      <c r="D38" s="1"/>
      <c r="E38" s="1"/>
      <c r="F38" s="1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P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11" min="2" style="0" width="13"/>
    <col collapsed="false" customWidth="true" hidden="false" outlineLevel="0" max="12" min="12" style="0" width="17"/>
    <col collapsed="false" customWidth="true" hidden="false" outlineLevel="0" max="13" min="13" style="0" width="26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4" hidden="false" customHeight="true" outlineLevel="0" collapsed="false">
      <c r="A2" s="2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4" hidden="false" customHeight="true" outlineLevel="0" collapsed="false">
      <c r="A5" s="7" t="s">
        <v>20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3"/>
      <c r="N5" s="13"/>
      <c r="O5" s="13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42" hidden="false" customHeight="true" outlineLevel="0" collapsed="false">
      <c r="A7" s="14" t="s">
        <v>21</v>
      </c>
      <c r="B7" s="14" t="s">
        <v>22</v>
      </c>
      <c r="C7" s="14" t="s">
        <v>23</v>
      </c>
      <c r="D7" s="14" t="s">
        <v>24</v>
      </c>
      <c r="E7" s="14" t="s">
        <v>25</v>
      </c>
      <c r="F7" s="14" t="s">
        <v>26</v>
      </c>
      <c r="G7" s="14" t="s">
        <v>27</v>
      </c>
      <c r="H7" s="14" t="s">
        <v>13</v>
      </c>
      <c r="I7" s="14" t="s">
        <v>28</v>
      </c>
      <c r="J7" s="14" t="s">
        <v>29</v>
      </c>
      <c r="K7" s="14" t="s">
        <v>30</v>
      </c>
      <c r="L7" s="14" t="s">
        <v>31</v>
      </c>
      <c r="M7" s="15" t="s">
        <v>32</v>
      </c>
      <c r="N7" s="15" t="s">
        <v>33</v>
      </c>
      <c r="O7" s="15" t="s">
        <v>34</v>
      </c>
      <c r="P7" s="0" t="s">
        <v>35</v>
      </c>
    </row>
    <row r="8" customFormat="false" ht="30" hidden="false" customHeight="true" outlineLevel="0" collapsed="false">
      <c r="A8" s="30" t="s">
        <v>36</v>
      </c>
      <c r="B8" s="31" t="n">
        <v>12</v>
      </c>
      <c r="C8" s="30" t="n">
        <v>1</v>
      </c>
      <c r="D8" s="32" t="n">
        <v>46315</v>
      </c>
      <c r="E8" s="30" t="n">
        <v>3</v>
      </c>
      <c r="F8" s="30" t="s">
        <v>37</v>
      </c>
      <c r="G8" s="30" t="n">
        <v>8</v>
      </c>
      <c r="H8" s="30" t="s">
        <v>15</v>
      </c>
      <c r="I8" s="19" t="n">
        <f aca="false">IF(L8&lt;&gt;"Correcto",0,IF(F8="Activa",B8/C8,0))</f>
        <v>12</v>
      </c>
      <c r="J8" s="19" t="n">
        <f aca="false">I8*12</f>
        <v>144</v>
      </c>
      <c r="K8" s="20" t="n">
        <f aca="false">IF(AND(L8="Correcto",ISNUMBER(D8),OR(E8="",AND(ISNUMBER(E8),E8&gt;=0))),D8-N(E8),"")</f>
        <v>46312</v>
      </c>
      <c r="L8" s="9" t="str">
        <f aca="false">IFERROR(IF(COUNTA(A8:H8)=0,"",IF(OR(A8="",NOT(ISNUMBER(B8)),B8&lt;0,NOT(ISNUMBER(C8)),C8&lt;1,MOD(C8,1)&lt;&gt;0,AND(F8&lt;&gt;"Activa",F8&lt;&gt;"Cancelada")),"REVISAR coste","Correcto")),"REVISAR coste")</f>
        <v>Correcto</v>
      </c>
      <c r="M8" s="21" t="str">
        <f aca="false">IF(A8="","",IF(L8&lt;&gt;"Correcto","Revisar coste",IF(F8="Cancelada","Baja efectiva",IF(NOT(ISNUMBER(K8)),"Completar fecha/preaviso",IF(D8&lt;Resumen!$E$4,"Cargo vencido",IF(K8&lt;Resumen!$E$4,"Preaviso vencido",IF(K8&lt;=Resumen!$E$4+7,"Revisar en 7 días","Más adelante")))))))</f>
        <v>Revisar en 7 días</v>
      </c>
      <c r="N8" s="22" t="n">
        <f aca="false">IF(AND(F8="Activa",L8="Correcto",ISNUMBER(K8)),K8+ROW()/10000,1000000000)</f>
        <v>46312.0008</v>
      </c>
      <c r="O8" s="23" t="n">
        <f aca="false">IF(AND(ISNUMBER(G8),G8&gt;0,L8="Correcto"),I8/G8,"n.a.")</f>
        <v>1.5</v>
      </c>
      <c r="P8" s="0" t="n">
        <f aca="false">IF(COUNTA(A8:H8)&gt;0,ROW(),0)</f>
        <v>8</v>
      </c>
    </row>
    <row r="9" customFormat="false" ht="30" hidden="false" customHeight="true" outlineLevel="0" collapsed="false">
      <c r="A9" s="30" t="s">
        <v>38</v>
      </c>
      <c r="B9" s="31" t="n">
        <v>60</v>
      </c>
      <c r="C9" s="30" t="n">
        <v>12</v>
      </c>
      <c r="D9" s="32" t="n">
        <v>46327</v>
      </c>
      <c r="E9" s="30" t="n">
        <v>7</v>
      </c>
      <c r="F9" s="30" t="s">
        <v>37</v>
      </c>
      <c r="G9" s="30" t="n">
        <v>20</v>
      </c>
      <c r="H9" s="30" t="s">
        <v>15</v>
      </c>
      <c r="I9" s="19" t="n">
        <f aca="false">IF(L9&lt;&gt;"Correcto",0,IF(F9="Activa",B9/C9,0))</f>
        <v>5</v>
      </c>
      <c r="J9" s="19" t="n">
        <f aca="false">I9*12</f>
        <v>60</v>
      </c>
      <c r="K9" s="20" t="n">
        <f aca="false">IF(AND(L9="Correcto",ISNUMBER(D9),OR(E9="",AND(ISNUMBER(E9),E9&gt;=0))),D9-N(E9),"")</f>
        <v>46320</v>
      </c>
      <c r="L9" s="9" t="str">
        <f aca="false">IFERROR(IF(COUNTA(A9:H9)=0,"",IF(OR(A9="",NOT(ISNUMBER(B9)),B9&lt;0,NOT(ISNUMBER(C9)),C9&lt;1,MOD(C9,1)&lt;&gt;0,AND(F9&lt;&gt;"Activa",F9&lt;&gt;"Cancelada")),"REVISAR coste","Correcto")),"REVISAR coste")</f>
        <v>Correcto</v>
      </c>
      <c r="M9" s="21" t="str">
        <f aca="false">IF(A9="","",IF(L9&lt;&gt;"Correcto","Revisar coste",IF(F9="Cancelada","Baja efectiva",IF(NOT(ISNUMBER(K9)),"Completar fecha/preaviso",IF(D9&lt;Resumen!$E$4,"Cargo vencido",IF(K9&lt;Resumen!$E$4,"Preaviso vencido",IF(K9&lt;=Resumen!$E$4+7,"Revisar en 7 días","Más adelante")))))))</f>
        <v>Más adelante</v>
      </c>
      <c r="N9" s="22" t="n">
        <f aca="false">IF(AND(F9="Activa",L9="Correcto",ISNUMBER(K9)),K9+ROW()/10000,1000000000)</f>
        <v>46320.0009</v>
      </c>
      <c r="O9" s="23" t="n">
        <f aca="false">IF(AND(ISNUMBER(G9),G9&gt;0,L9="Correcto"),I9/G9,"n.a.")</f>
        <v>0.25</v>
      </c>
      <c r="P9" s="0" t="n">
        <f aca="false">IF(COUNTA(A9:H9)&gt;0,ROW(),0)</f>
        <v>9</v>
      </c>
    </row>
    <row r="10" customFormat="false" ht="30" hidden="false" customHeight="true" outlineLevel="0" collapsed="false">
      <c r="A10" s="30" t="s">
        <v>39</v>
      </c>
      <c r="B10" s="31" t="n">
        <v>24</v>
      </c>
      <c r="C10" s="30" t="n">
        <v>3</v>
      </c>
      <c r="D10" s="32" t="n">
        <v>46346</v>
      </c>
      <c r="E10" s="30" t="n">
        <v>10</v>
      </c>
      <c r="F10" s="30" t="s">
        <v>37</v>
      </c>
      <c r="G10" s="30" t="n">
        <v>0</v>
      </c>
      <c r="H10" s="30" t="s">
        <v>17</v>
      </c>
      <c r="I10" s="19" t="n">
        <f aca="false">IF(L10&lt;&gt;"Correcto",0,IF(F10="Activa",B10/C10,0))</f>
        <v>8</v>
      </c>
      <c r="J10" s="19" t="n">
        <f aca="false">I10*12</f>
        <v>96</v>
      </c>
      <c r="K10" s="20" t="n">
        <f aca="false">IF(AND(L10="Correcto",ISNUMBER(D10),OR(E10="",AND(ISNUMBER(E10),E10&gt;=0))),D10-N(E10),"")</f>
        <v>46336</v>
      </c>
      <c r="L10" s="9" t="str">
        <f aca="false">IFERROR(IF(COUNTA(A10:H10)=0,"",IF(OR(A10="",NOT(ISNUMBER(B10)),B10&lt;0,NOT(ISNUMBER(C10)),C10&lt;1,MOD(C10,1)&lt;&gt;0,AND(F10&lt;&gt;"Activa",F10&lt;&gt;"Cancelada")),"REVISAR coste","Correcto")),"REVISAR coste")</f>
        <v>Correcto</v>
      </c>
      <c r="M10" s="21" t="str">
        <f aca="false">IF(A10="","",IF(L10&lt;&gt;"Correcto","Revisar coste",IF(F10="Cancelada","Baja efectiva",IF(NOT(ISNUMBER(K10)),"Completar fecha/preaviso",IF(D10&lt;Resumen!$E$4,"Cargo vencido",IF(K10&lt;Resumen!$E$4,"Preaviso vencido",IF(K10&lt;=Resumen!$E$4+7,"Revisar en 7 días","Más adelante")))))))</f>
        <v>Más adelante</v>
      </c>
      <c r="N10" s="22" t="n">
        <f aca="false">IF(AND(F10="Activa",L10="Correcto",ISNUMBER(K10)),K10+ROW()/10000,1000000000)</f>
        <v>46336.001</v>
      </c>
      <c r="O10" s="23" t="str">
        <f aca="false">IF(AND(ISNUMBER(G10),G10&gt;0,L10="Correcto"),I10/G10,"n.a.")</f>
        <v>n.a.</v>
      </c>
      <c r="P10" s="0" t="n">
        <f aca="false">IF(COUNTA(A10:H10)&gt;0,ROW(),0)</f>
        <v>10</v>
      </c>
    </row>
    <row r="11" customFormat="false" ht="30" hidden="false" customHeight="true" outlineLevel="0" collapsed="false">
      <c r="A11" s="30" t="s">
        <v>40</v>
      </c>
      <c r="B11" s="31" t="n">
        <v>10</v>
      </c>
      <c r="C11" s="30" t="n">
        <v>1</v>
      </c>
      <c r="D11" s="32" t="n">
        <v>46320</v>
      </c>
      <c r="E11" s="30" t="n">
        <v>0</v>
      </c>
      <c r="F11" s="30" t="s">
        <v>41</v>
      </c>
      <c r="G11" s="30" t="n">
        <v>0</v>
      </c>
      <c r="H11" s="30" t="s">
        <v>17</v>
      </c>
      <c r="I11" s="19" t="n">
        <f aca="false">IF(L11&lt;&gt;"Correcto",0,IF(F11="Activa",B11/C11,0))</f>
        <v>0</v>
      </c>
      <c r="J11" s="19" t="n">
        <f aca="false">I11*12</f>
        <v>0</v>
      </c>
      <c r="K11" s="20" t="n">
        <f aca="false">IF(AND(L11="Correcto",ISNUMBER(D11),OR(E11="",AND(ISNUMBER(E11),E11&gt;=0))),D11-N(E11),"")</f>
        <v>46320</v>
      </c>
      <c r="L11" s="9" t="str">
        <f aca="false">IFERROR(IF(COUNTA(A11:H11)=0,"",IF(OR(A11="",NOT(ISNUMBER(B11)),B11&lt;0,NOT(ISNUMBER(C11)),C11&lt;1,MOD(C11,1)&lt;&gt;0,AND(F11&lt;&gt;"Activa",F11&lt;&gt;"Cancelada")),"REVISAR coste","Correcto")),"REVISAR coste")</f>
        <v>Correcto</v>
      </c>
      <c r="M11" s="21" t="str">
        <f aca="false">IF(A11="","",IF(L11&lt;&gt;"Correcto","Revisar coste",IF(F11="Cancelada","Baja efectiva",IF(NOT(ISNUMBER(K11)),"Completar fecha/preaviso",IF(D11&lt;Resumen!$E$4,"Cargo vencido",IF(K11&lt;Resumen!$E$4,"Preaviso vencido",IF(K11&lt;=Resumen!$E$4+7,"Revisar en 7 días","Más adelante")))))))</f>
        <v>Baja efectiva</v>
      </c>
      <c r="N11" s="22" t="n">
        <f aca="false">IF(AND(F11="Activa",L11="Correcto",ISNUMBER(K11)),K11+ROW()/10000,1000000000)</f>
        <v>1000000000</v>
      </c>
      <c r="O11" s="23" t="str">
        <f aca="false">IF(AND(ISNUMBER(G11),G11&gt;0,L11="Correcto"),I11/G11,"n.a.")</f>
        <v>n.a.</v>
      </c>
      <c r="P11" s="0" t="n">
        <f aca="false">IF(COUNTA(A11:H11)&gt;0,ROW(),0)</f>
        <v>11</v>
      </c>
    </row>
    <row r="12" customFormat="false" ht="30" hidden="false" customHeight="true" outlineLevel="0" collapsed="false">
      <c r="A12" s="30"/>
      <c r="B12" s="31"/>
      <c r="C12" s="30"/>
      <c r="D12" s="32"/>
      <c r="E12" s="30"/>
      <c r="F12" s="30"/>
      <c r="G12" s="30"/>
      <c r="H12" s="30"/>
      <c r="I12" s="19" t="n">
        <f aca="false">IF(L12&lt;&gt;"Correcto",0,IF(F12="Activa",B12/C12,0))</f>
        <v>0</v>
      </c>
      <c r="J12" s="19" t="n">
        <f aca="false">I12*12</f>
        <v>0</v>
      </c>
      <c r="K12" s="20" t="str">
        <f aca="false">IF(AND(L12="Correcto",ISNUMBER(D12),OR(E12="",AND(ISNUMBER(E12),E12&gt;=0))),D12-N(E12),"")</f>
        <v/>
      </c>
      <c r="L12" s="9" t="str">
        <f aca="false">IFERROR(IF(COUNTA(A12:H12)=0,"",IF(OR(A12="",NOT(ISNUMBER(B12)),B12&lt;0,NOT(ISNUMBER(C12)),C12&lt;1,MOD(C12,1)&lt;&gt;0,AND(F12&lt;&gt;"Activa",F12&lt;&gt;"Cancelada")),"REVISAR coste","Correcto")),"REVISAR coste")</f>
        <v/>
      </c>
      <c r="M12" s="21" t="str">
        <f aca="false">IF(A12="","",IF(L12&lt;&gt;"Correcto","Revisar coste",IF(F12="Cancelada","Baja efectiva",IF(NOT(ISNUMBER(K12)),"Completar fecha/preaviso",IF(D12&lt;Resumen!$E$4,"Cargo vencido",IF(K12&lt;Resumen!$E$4,"Preaviso vencido",IF(K12&lt;=Resumen!$E$4+7,"Revisar en 7 días","Más adelante")))))))</f>
        <v/>
      </c>
      <c r="N12" s="22" t="n">
        <f aca="false">IF(AND(F12="Activa",L12="Correcto",ISNUMBER(K12)),K12+ROW()/10000,1000000000)</f>
        <v>1000000000</v>
      </c>
      <c r="O12" s="23" t="str">
        <f aca="false">IF(AND(ISNUMBER(G12),G12&gt;0,L12="Correcto"),I12/G12,"n.a.")</f>
        <v>n.a.</v>
      </c>
      <c r="P12" s="0" t="n">
        <f aca="false">IF(COUNTA(A12:H12)&gt;0,ROW(),0)</f>
        <v>0</v>
      </c>
    </row>
    <row r="13" customFormat="false" ht="30" hidden="false" customHeight="true" outlineLevel="0" collapsed="false">
      <c r="A13" s="30"/>
      <c r="B13" s="31"/>
      <c r="C13" s="30"/>
      <c r="D13" s="32"/>
      <c r="E13" s="30"/>
      <c r="F13" s="30"/>
      <c r="G13" s="30"/>
      <c r="H13" s="30"/>
      <c r="I13" s="19" t="n">
        <f aca="false">IF(L13&lt;&gt;"Correcto",0,IF(F13="Activa",B13/C13,0))</f>
        <v>0</v>
      </c>
      <c r="J13" s="19" t="n">
        <f aca="false">I13*12</f>
        <v>0</v>
      </c>
      <c r="K13" s="20" t="str">
        <f aca="false">IF(AND(L13="Correcto",ISNUMBER(D13),OR(E13="",AND(ISNUMBER(E13),E13&gt;=0))),D13-N(E13),"")</f>
        <v/>
      </c>
      <c r="L13" s="9" t="str">
        <f aca="false">IFERROR(IF(COUNTA(A13:H13)=0,"",IF(OR(A13="",NOT(ISNUMBER(B13)),B13&lt;0,NOT(ISNUMBER(C13)),C13&lt;1,MOD(C13,1)&lt;&gt;0,AND(F13&lt;&gt;"Activa",F13&lt;&gt;"Cancelada")),"REVISAR coste","Correcto")),"REVISAR coste")</f>
        <v/>
      </c>
      <c r="M13" s="21" t="str">
        <f aca="false">IF(A13="","",IF(L13&lt;&gt;"Correcto","Revisar coste",IF(F13="Cancelada","Baja efectiva",IF(NOT(ISNUMBER(K13)),"Completar fecha/preaviso",IF(D13&lt;Resumen!$E$4,"Cargo vencido",IF(K13&lt;Resumen!$E$4,"Preaviso vencido",IF(K13&lt;=Resumen!$E$4+7,"Revisar en 7 días","Más adelante")))))))</f>
        <v/>
      </c>
      <c r="N13" s="22" t="n">
        <f aca="false">IF(AND(F13="Activa",L13="Correcto",ISNUMBER(K13)),K13+ROW()/10000,1000000000)</f>
        <v>1000000000</v>
      </c>
      <c r="O13" s="23" t="str">
        <f aca="false">IF(AND(ISNUMBER(G13),G13&gt;0,L13="Correcto"),I13/G13,"n.a.")</f>
        <v>n.a.</v>
      </c>
      <c r="P13" s="0" t="n">
        <f aca="false">IF(COUNTA(A13:H13)&gt;0,ROW(),0)</f>
        <v>0</v>
      </c>
    </row>
    <row r="14" customFormat="false" ht="30" hidden="false" customHeight="true" outlineLevel="0" collapsed="false">
      <c r="A14" s="30"/>
      <c r="B14" s="31"/>
      <c r="C14" s="30"/>
      <c r="D14" s="32"/>
      <c r="E14" s="30"/>
      <c r="F14" s="30"/>
      <c r="G14" s="30"/>
      <c r="H14" s="30"/>
      <c r="I14" s="19" t="n">
        <f aca="false">IF(L14&lt;&gt;"Correcto",0,IF(F14="Activa",B14/C14,0))</f>
        <v>0</v>
      </c>
      <c r="J14" s="19" t="n">
        <f aca="false">I14*12</f>
        <v>0</v>
      </c>
      <c r="K14" s="20" t="str">
        <f aca="false">IF(AND(L14="Correcto",ISNUMBER(D14),OR(E14="",AND(ISNUMBER(E14),E14&gt;=0))),D14-N(E14),"")</f>
        <v/>
      </c>
      <c r="L14" s="9" t="str">
        <f aca="false">IFERROR(IF(COUNTA(A14:H14)=0,"",IF(OR(A14="",NOT(ISNUMBER(B14)),B14&lt;0,NOT(ISNUMBER(C14)),C14&lt;1,MOD(C14,1)&lt;&gt;0,AND(F14&lt;&gt;"Activa",F14&lt;&gt;"Cancelada")),"REVISAR coste","Correcto")),"REVISAR coste")</f>
        <v/>
      </c>
      <c r="M14" s="21" t="str">
        <f aca="false">IF(A14="","",IF(L14&lt;&gt;"Correcto","Revisar coste",IF(F14="Cancelada","Baja efectiva",IF(NOT(ISNUMBER(K14)),"Completar fecha/preaviso",IF(D14&lt;Resumen!$E$4,"Cargo vencido",IF(K14&lt;Resumen!$E$4,"Preaviso vencido",IF(K14&lt;=Resumen!$E$4+7,"Revisar en 7 días","Más adelante")))))))</f>
        <v/>
      </c>
      <c r="N14" s="22" t="n">
        <f aca="false">IF(AND(F14="Activa",L14="Correcto",ISNUMBER(K14)),K14+ROW()/10000,1000000000)</f>
        <v>1000000000</v>
      </c>
      <c r="O14" s="23" t="str">
        <f aca="false">IF(AND(ISNUMBER(G14),G14&gt;0,L14="Correcto"),I14/G14,"n.a.")</f>
        <v>n.a.</v>
      </c>
      <c r="P14" s="0" t="n">
        <f aca="false">IF(COUNTA(A14:H14)&gt;0,ROW(),0)</f>
        <v>0</v>
      </c>
    </row>
    <row r="15" customFormat="false" ht="30" hidden="false" customHeight="true" outlineLevel="0" collapsed="false">
      <c r="A15" s="30"/>
      <c r="B15" s="31"/>
      <c r="C15" s="30"/>
      <c r="D15" s="32"/>
      <c r="E15" s="30"/>
      <c r="F15" s="30"/>
      <c r="G15" s="30"/>
      <c r="H15" s="30"/>
      <c r="I15" s="19" t="n">
        <f aca="false">IF(L15&lt;&gt;"Correcto",0,IF(F15="Activa",B15/C15,0))</f>
        <v>0</v>
      </c>
      <c r="J15" s="19" t="n">
        <f aca="false">I15*12</f>
        <v>0</v>
      </c>
      <c r="K15" s="20" t="str">
        <f aca="false">IF(AND(L15="Correcto",ISNUMBER(D15),OR(E15="",AND(ISNUMBER(E15),E15&gt;=0))),D15-N(E15),"")</f>
        <v/>
      </c>
      <c r="L15" s="9" t="str">
        <f aca="false">IFERROR(IF(COUNTA(A15:H15)=0,"",IF(OR(A15="",NOT(ISNUMBER(B15)),B15&lt;0,NOT(ISNUMBER(C15)),C15&lt;1,MOD(C15,1)&lt;&gt;0,AND(F15&lt;&gt;"Activa",F15&lt;&gt;"Cancelada")),"REVISAR coste","Correcto")),"REVISAR coste")</f>
        <v/>
      </c>
      <c r="M15" s="21" t="str">
        <f aca="false">IF(A15="","",IF(L15&lt;&gt;"Correcto","Revisar coste",IF(F15="Cancelada","Baja efectiva",IF(NOT(ISNUMBER(K15)),"Completar fecha/preaviso",IF(D15&lt;Resumen!$E$4,"Cargo vencido",IF(K15&lt;Resumen!$E$4,"Preaviso vencido",IF(K15&lt;=Resumen!$E$4+7,"Revisar en 7 días","Más adelante")))))))</f>
        <v/>
      </c>
      <c r="N15" s="22" t="n">
        <f aca="false">IF(AND(F15="Activa",L15="Correcto",ISNUMBER(K15)),K15+ROW()/10000,1000000000)</f>
        <v>1000000000</v>
      </c>
      <c r="O15" s="23" t="str">
        <f aca="false">IF(AND(ISNUMBER(G15),G15&gt;0,L15="Correcto"),I15/G15,"n.a.")</f>
        <v>n.a.</v>
      </c>
      <c r="P15" s="0" t="n">
        <f aca="false">IF(COUNTA(A15:H15)&gt;0,ROW(),0)</f>
        <v>0</v>
      </c>
    </row>
    <row r="16" customFormat="false" ht="30" hidden="false" customHeight="true" outlineLevel="0" collapsed="false">
      <c r="A16" s="30"/>
      <c r="B16" s="31"/>
      <c r="C16" s="30"/>
      <c r="D16" s="32"/>
      <c r="E16" s="30"/>
      <c r="F16" s="30"/>
      <c r="G16" s="30"/>
      <c r="H16" s="30"/>
      <c r="I16" s="19" t="n">
        <f aca="false">IF(L16&lt;&gt;"Correcto",0,IF(F16="Activa",B16/C16,0))</f>
        <v>0</v>
      </c>
      <c r="J16" s="19" t="n">
        <f aca="false">I16*12</f>
        <v>0</v>
      </c>
      <c r="K16" s="20" t="str">
        <f aca="false">IF(AND(L16="Correcto",ISNUMBER(D16),OR(E16="",AND(ISNUMBER(E16),E16&gt;=0))),D16-N(E16),"")</f>
        <v/>
      </c>
      <c r="L16" s="9" t="str">
        <f aca="false">IFERROR(IF(COUNTA(A16:H16)=0,"",IF(OR(A16="",NOT(ISNUMBER(B16)),B16&lt;0,NOT(ISNUMBER(C16)),C16&lt;1,MOD(C16,1)&lt;&gt;0,AND(F16&lt;&gt;"Activa",F16&lt;&gt;"Cancelada")),"REVISAR coste","Correcto")),"REVISAR coste")</f>
        <v/>
      </c>
      <c r="M16" s="21" t="str">
        <f aca="false">IF(A16="","",IF(L16&lt;&gt;"Correcto","Revisar coste",IF(F16="Cancelada","Baja efectiva",IF(NOT(ISNUMBER(K16)),"Completar fecha/preaviso",IF(D16&lt;Resumen!$E$4,"Cargo vencido",IF(K16&lt;Resumen!$E$4,"Preaviso vencido",IF(K16&lt;=Resumen!$E$4+7,"Revisar en 7 días","Más adelante")))))))</f>
        <v/>
      </c>
      <c r="N16" s="22" t="n">
        <f aca="false">IF(AND(F16="Activa",L16="Correcto",ISNUMBER(K16)),K16+ROW()/10000,1000000000)</f>
        <v>1000000000</v>
      </c>
      <c r="O16" s="23" t="str">
        <f aca="false">IF(AND(ISNUMBER(G16),G16&gt;0,L16="Correcto"),I16/G16,"n.a.")</f>
        <v>n.a.</v>
      </c>
      <c r="P16" s="0" t="n">
        <f aca="false">IF(COUNTA(A16:H16)&gt;0,ROW(),0)</f>
        <v>0</v>
      </c>
    </row>
    <row r="17" customFormat="false" ht="30" hidden="false" customHeight="true" outlineLevel="0" collapsed="false">
      <c r="A17" s="30"/>
      <c r="B17" s="31"/>
      <c r="C17" s="30"/>
      <c r="D17" s="32"/>
      <c r="E17" s="30"/>
      <c r="F17" s="30"/>
      <c r="G17" s="30"/>
      <c r="H17" s="30"/>
      <c r="I17" s="19" t="n">
        <f aca="false">IF(L17&lt;&gt;"Correcto",0,IF(F17="Activa",B17/C17,0))</f>
        <v>0</v>
      </c>
      <c r="J17" s="19" t="n">
        <f aca="false">I17*12</f>
        <v>0</v>
      </c>
      <c r="K17" s="20" t="str">
        <f aca="false">IF(AND(L17="Correcto",ISNUMBER(D17),OR(E17="",AND(ISNUMBER(E17),E17&gt;=0))),D17-N(E17),"")</f>
        <v/>
      </c>
      <c r="L17" s="9" t="str">
        <f aca="false">IFERROR(IF(COUNTA(A17:H17)=0,"",IF(OR(A17="",NOT(ISNUMBER(B17)),B17&lt;0,NOT(ISNUMBER(C17)),C17&lt;1,MOD(C17,1)&lt;&gt;0,AND(F17&lt;&gt;"Activa",F17&lt;&gt;"Cancelada")),"REVISAR coste","Correcto")),"REVISAR coste")</f>
        <v/>
      </c>
      <c r="M17" s="21" t="str">
        <f aca="false">IF(A17="","",IF(L17&lt;&gt;"Correcto","Revisar coste",IF(F17="Cancelada","Baja efectiva",IF(NOT(ISNUMBER(K17)),"Completar fecha/preaviso",IF(D17&lt;Resumen!$E$4,"Cargo vencido",IF(K17&lt;Resumen!$E$4,"Preaviso vencido",IF(K17&lt;=Resumen!$E$4+7,"Revisar en 7 días","Más adelante")))))))</f>
        <v/>
      </c>
      <c r="N17" s="22" t="n">
        <f aca="false">IF(AND(F17="Activa",L17="Correcto",ISNUMBER(K17)),K17+ROW()/10000,1000000000)</f>
        <v>1000000000</v>
      </c>
      <c r="O17" s="23" t="str">
        <f aca="false">IF(AND(ISNUMBER(G17),G17&gt;0,L17="Correcto"),I17/G17,"n.a.")</f>
        <v>n.a.</v>
      </c>
      <c r="P17" s="0" t="n">
        <f aca="false">IF(COUNTA(A17:H17)&gt;0,ROW(),0)</f>
        <v>0</v>
      </c>
    </row>
    <row r="18" customFormat="false" ht="30" hidden="false" customHeight="true" outlineLevel="0" collapsed="false">
      <c r="A18" s="30"/>
      <c r="B18" s="31"/>
      <c r="C18" s="30"/>
      <c r="D18" s="32"/>
      <c r="E18" s="30"/>
      <c r="F18" s="30"/>
      <c r="G18" s="30"/>
      <c r="H18" s="30"/>
      <c r="I18" s="19" t="n">
        <f aca="false">IF(L18&lt;&gt;"Correcto",0,IF(F18="Activa",B18/C18,0))</f>
        <v>0</v>
      </c>
      <c r="J18" s="19" t="n">
        <f aca="false">I18*12</f>
        <v>0</v>
      </c>
      <c r="K18" s="20" t="str">
        <f aca="false">IF(AND(L18="Correcto",ISNUMBER(D18),OR(E18="",AND(ISNUMBER(E18),E18&gt;=0))),D18-N(E18),"")</f>
        <v/>
      </c>
      <c r="L18" s="9" t="str">
        <f aca="false">IFERROR(IF(COUNTA(A18:H18)=0,"",IF(OR(A18="",NOT(ISNUMBER(B18)),B18&lt;0,NOT(ISNUMBER(C18)),C18&lt;1,MOD(C18,1)&lt;&gt;0,AND(F18&lt;&gt;"Activa",F18&lt;&gt;"Cancelada")),"REVISAR coste","Correcto")),"REVISAR coste")</f>
        <v/>
      </c>
      <c r="M18" s="21" t="str">
        <f aca="false">IF(A18="","",IF(L18&lt;&gt;"Correcto","Revisar coste",IF(F18="Cancelada","Baja efectiva",IF(NOT(ISNUMBER(K18)),"Completar fecha/preaviso",IF(D18&lt;Resumen!$E$4,"Cargo vencido",IF(K18&lt;Resumen!$E$4,"Preaviso vencido",IF(K18&lt;=Resumen!$E$4+7,"Revisar en 7 días","Más adelante")))))))</f>
        <v/>
      </c>
      <c r="N18" s="22" t="n">
        <f aca="false">IF(AND(F18="Activa",L18="Correcto",ISNUMBER(K18)),K18+ROW()/10000,1000000000)</f>
        <v>1000000000</v>
      </c>
      <c r="O18" s="23" t="str">
        <f aca="false">IF(AND(ISNUMBER(G18),G18&gt;0,L18="Correcto"),I18/G18,"n.a.")</f>
        <v>n.a.</v>
      </c>
      <c r="P18" s="0" t="n">
        <f aca="false">IF(COUNTA(A18:H18)&gt;0,ROW(),0)</f>
        <v>0</v>
      </c>
    </row>
    <row r="19" customFormat="false" ht="30" hidden="false" customHeight="true" outlineLevel="0" collapsed="false">
      <c r="A19" s="30"/>
      <c r="B19" s="31"/>
      <c r="C19" s="30"/>
      <c r="D19" s="32"/>
      <c r="E19" s="30"/>
      <c r="F19" s="30"/>
      <c r="G19" s="30"/>
      <c r="H19" s="30"/>
      <c r="I19" s="19" t="n">
        <f aca="false">IF(L19&lt;&gt;"Correcto",0,IF(F19="Activa",B19/C19,0))</f>
        <v>0</v>
      </c>
      <c r="J19" s="19" t="n">
        <f aca="false">I19*12</f>
        <v>0</v>
      </c>
      <c r="K19" s="20" t="str">
        <f aca="false">IF(AND(L19="Correcto",ISNUMBER(D19),OR(E19="",AND(ISNUMBER(E19),E19&gt;=0))),D19-N(E19),"")</f>
        <v/>
      </c>
      <c r="L19" s="9" t="str">
        <f aca="false">IFERROR(IF(COUNTA(A19:H19)=0,"",IF(OR(A19="",NOT(ISNUMBER(B19)),B19&lt;0,NOT(ISNUMBER(C19)),C19&lt;1,MOD(C19,1)&lt;&gt;0,AND(F19&lt;&gt;"Activa",F19&lt;&gt;"Cancelada")),"REVISAR coste","Correcto")),"REVISAR coste")</f>
        <v/>
      </c>
      <c r="M19" s="21" t="str">
        <f aca="false">IF(A19="","",IF(L19&lt;&gt;"Correcto","Revisar coste",IF(F19="Cancelada","Baja efectiva",IF(NOT(ISNUMBER(K19)),"Completar fecha/preaviso",IF(D19&lt;Resumen!$E$4,"Cargo vencido",IF(K19&lt;Resumen!$E$4,"Preaviso vencido",IF(K19&lt;=Resumen!$E$4+7,"Revisar en 7 días","Más adelante")))))))</f>
        <v/>
      </c>
      <c r="N19" s="22" t="n">
        <f aca="false">IF(AND(F19="Activa",L19="Correcto",ISNUMBER(K19)),K19+ROW()/10000,1000000000)</f>
        <v>1000000000</v>
      </c>
      <c r="O19" s="23" t="str">
        <f aca="false">IF(AND(ISNUMBER(G19),G19&gt;0,L19="Correcto"),I19/G19,"n.a.")</f>
        <v>n.a.</v>
      </c>
      <c r="P19" s="0" t="n">
        <f aca="false">IF(COUNTA(A19:H19)&gt;0,ROW(),0)</f>
        <v>0</v>
      </c>
    </row>
    <row r="20" customFormat="false" ht="30" hidden="false" customHeight="true" outlineLevel="0" collapsed="false">
      <c r="A20" s="30"/>
      <c r="B20" s="31"/>
      <c r="C20" s="30"/>
      <c r="D20" s="32"/>
      <c r="E20" s="30"/>
      <c r="F20" s="30"/>
      <c r="G20" s="30"/>
      <c r="H20" s="30"/>
      <c r="I20" s="19" t="n">
        <f aca="false">IF(L20&lt;&gt;"Correcto",0,IF(F20="Activa",B20/C20,0))</f>
        <v>0</v>
      </c>
      <c r="J20" s="19" t="n">
        <f aca="false">I20*12</f>
        <v>0</v>
      </c>
      <c r="K20" s="20" t="str">
        <f aca="false">IF(AND(L20="Correcto",ISNUMBER(D20),OR(E20="",AND(ISNUMBER(E20),E20&gt;=0))),D20-N(E20),"")</f>
        <v/>
      </c>
      <c r="L20" s="9" t="str">
        <f aca="false">IFERROR(IF(COUNTA(A20:H20)=0,"",IF(OR(A20="",NOT(ISNUMBER(B20)),B20&lt;0,NOT(ISNUMBER(C20)),C20&lt;1,MOD(C20,1)&lt;&gt;0,AND(F20&lt;&gt;"Activa",F20&lt;&gt;"Cancelada")),"REVISAR coste","Correcto")),"REVISAR coste")</f>
        <v/>
      </c>
      <c r="M20" s="21" t="str">
        <f aca="false">IF(A20="","",IF(L20&lt;&gt;"Correcto","Revisar coste",IF(F20="Cancelada","Baja efectiva",IF(NOT(ISNUMBER(K20)),"Completar fecha/preaviso",IF(D20&lt;Resumen!$E$4,"Cargo vencido",IF(K20&lt;Resumen!$E$4,"Preaviso vencido",IF(K20&lt;=Resumen!$E$4+7,"Revisar en 7 días","Más adelante")))))))</f>
        <v/>
      </c>
      <c r="N20" s="22" t="n">
        <f aca="false">IF(AND(F20="Activa",L20="Correcto",ISNUMBER(K20)),K20+ROW()/10000,1000000000)</f>
        <v>1000000000</v>
      </c>
      <c r="O20" s="23" t="str">
        <f aca="false">IF(AND(ISNUMBER(G20),G20&gt;0,L20="Correcto"),I20/G20,"n.a.")</f>
        <v>n.a.</v>
      </c>
      <c r="P20" s="0" t="n">
        <f aca="false">IF(COUNTA(A20:H20)&gt;0,ROW(),0)</f>
        <v>0</v>
      </c>
    </row>
    <row r="21" customFormat="false" ht="30" hidden="false" customHeight="true" outlineLevel="0" collapsed="false">
      <c r="A21" s="30"/>
      <c r="B21" s="31"/>
      <c r="C21" s="30"/>
      <c r="D21" s="32"/>
      <c r="E21" s="30"/>
      <c r="F21" s="30"/>
      <c r="G21" s="30"/>
      <c r="H21" s="30"/>
      <c r="I21" s="19" t="n">
        <f aca="false">IF(L21&lt;&gt;"Correcto",0,IF(F21="Activa",B21/C21,0))</f>
        <v>0</v>
      </c>
      <c r="J21" s="19" t="n">
        <f aca="false">I21*12</f>
        <v>0</v>
      </c>
      <c r="K21" s="20" t="str">
        <f aca="false">IF(AND(L21="Correcto",ISNUMBER(D21),OR(E21="",AND(ISNUMBER(E21),E21&gt;=0))),D21-N(E21),"")</f>
        <v/>
      </c>
      <c r="L21" s="9" t="str">
        <f aca="false">IFERROR(IF(COUNTA(A21:H21)=0,"",IF(OR(A21="",NOT(ISNUMBER(B21)),B21&lt;0,NOT(ISNUMBER(C21)),C21&lt;1,MOD(C21,1)&lt;&gt;0,AND(F21&lt;&gt;"Activa",F21&lt;&gt;"Cancelada")),"REVISAR coste","Correcto")),"REVISAR coste")</f>
        <v/>
      </c>
      <c r="M21" s="21" t="str">
        <f aca="false">IF(A21="","",IF(L21&lt;&gt;"Correcto","Revisar coste",IF(F21="Cancelada","Baja efectiva",IF(NOT(ISNUMBER(K21)),"Completar fecha/preaviso",IF(D21&lt;Resumen!$E$4,"Cargo vencido",IF(K21&lt;Resumen!$E$4,"Preaviso vencido",IF(K21&lt;=Resumen!$E$4+7,"Revisar en 7 días","Más adelante")))))))</f>
        <v/>
      </c>
      <c r="N21" s="22" t="n">
        <f aca="false">IF(AND(F21="Activa",L21="Correcto",ISNUMBER(K21)),K21+ROW()/10000,1000000000)</f>
        <v>1000000000</v>
      </c>
      <c r="O21" s="23" t="str">
        <f aca="false">IF(AND(ISNUMBER(G21),G21&gt;0,L21="Correcto"),I21/G21,"n.a.")</f>
        <v>n.a.</v>
      </c>
      <c r="P21" s="0" t="n">
        <f aca="false">IF(COUNTA(A21:H21)&gt;0,ROW(),0)</f>
        <v>0</v>
      </c>
    </row>
    <row r="22" customFormat="false" ht="30" hidden="false" customHeight="true" outlineLevel="0" collapsed="false">
      <c r="A22" s="30"/>
      <c r="B22" s="31"/>
      <c r="C22" s="30"/>
      <c r="D22" s="32"/>
      <c r="E22" s="30"/>
      <c r="F22" s="30"/>
      <c r="G22" s="30"/>
      <c r="H22" s="30"/>
      <c r="I22" s="19" t="n">
        <f aca="false">IF(L22&lt;&gt;"Correcto",0,IF(F22="Activa",B22/C22,0))</f>
        <v>0</v>
      </c>
      <c r="J22" s="19" t="n">
        <f aca="false">I22*12</f>
        <v>0</v>
      </c>
      <c r="K22" s="20" t="str">
        <f aca="false">IF(AND(L22="Correcto",ISNUMBER(D22),OR(E22="",AND(ISNUMBER(E22),E22&gt;=0))),D22-N(E22),"")</f>
        <v/>
      </c>
      <c r="L22" s="9" t="str">
        <f aca="false">IFERROR(IF(COUNTA(A22:H22)=0,"",IF(OR(A22="",NOT(ISNUMBER(B22)),B22&lt;0,NOT(ISNUMBER(C22)),C22&lt;1,MOD(C22,1)&lt;&gt;0,AND(F22&lt;&gt;"Activa",F22&lt;&gt;"Cancelada")),"REVISAR coste","Correcto")),"REVISAR coste")</f>
        <v/>
      </c>
      <c r="M22" s="21" t="str">
        <f aca="false">IF(A22="","",IF(L22&lt;&gt;"Correcto","Revisar coste",IF(F22="Cancelada","Baja efectiva",IF(NOT(ISNUMBER(K22)),"Completar fecha/preaviso",IF(D22&lt;Resumen!$E$4,"Cargo vencido",IF(K22&lt;Resumen!$E$4,"Preaviso vencido",IF(K22&lt;=Resumen!$E$4+7,"Revisar en 7 días","Más adelante")))))))</f>
        <v/>
      </c>
      <c r="N22" s="22" t="n">
        <f aca="false">IF(AND(F22="Activa",L22="Correcto",ISNUMBER(K22)),K22+ROW()/10000,1000000000)</f>
        <v>1000000000</v>
      </c>
      <c r="O22" s="23" t="str">
        <f aca="false">IF(AND(ISNUMBER(G22),G22&gt;0,L22="Correcto"),I22/G22,"n.a.")</f>
        <v>n.a.</v>
      </c>
      <c r="P22" s="0" t="n">
        <f aca="false">IF(COUNTA(A22:H22)&gt;0,ROW(),0)</f>
        <v>0</v>
      </c>
    </row>
    <row r="23" customFormat="false" ht="30" hidden="false" customHeight="true" outlineLevel="0" collapsed="false">
      <c r="A23" s="30"/>
      <c r="B23" s="31"/>
      <c r="C23" s="30"/>
      <c r="D23" s="32"/>
      <c r="E23" s="30"/>
      <c r="F23" s="30"/>
      <c r="G23" s="30"/>
      <c r="H23" s="30"/>
      <c r="I23" s="19" t="n">
        <f aca="false">IF(L23&lt;&gt;"Correcto",0,IF(F23="Activa",B23/C23,0))</f>
        <v>0</v>
      </c>
      <c r="J23" s="19" t="n">
        <f aca="false">I23*12</f>
        <v>0</v>
      </c>
      <c r="K23" s="20" t="str">
        <f aca="false">IF(AND(L23="Correcto",ISNUMBER(D23),OR(E23="",AND(ISNUMBER(E23),E23&gt;=0))),D23-N(E23),"")</f>
        <v/>
      </c>
      <c r="L23" s="9" t="str">
        <f aca="false">IFERROR(IF(COUNTA(A23:H23)=0,"",IF(OR(A23="",NOT(ISNUMBER(B23)),B23&lt;0,NOT(ISNUMBER(C23)),C23&lt;1,MOD(C23,1)&lt;&gt;0,AND(F23&lt;&gt;"Activa",F23&lt;&gt;"Cancelada")),"REVISAR coste","Correcto")),"REVISAR coste")</f>
        <v/>
      </c>
      <c r="M23" s="21" t="str">
        <f aca="false">IF(A23="","",IF(L23&lt;&gt;"Correcto","Revisar coste",IF(F23="Cancelada","Baja efectiva",IF(NOT(ISNUMBER(K23)),"Completar fecha/preaviso",IF(D23&lt;Resumen!$E$4,"Cargo vencido",IF(K23&lt;Resumen!$E$4,"Preaviso vencido",IF(K23&lt;=Resumen!$E$4+7,"Revisar en 7 días","Más adelante")))))))</f>
        <v/>
      </c>
      <c r="N23" s="22" t="n">
        <f aca="false">IF(AND(F23="Activa",L23="Correcto",ISNUMBER(K23)),K23+ROW()/10000,1000000000)</f>
        <v>1000000000</v>
      </c>
      <c r="O23" s="23" t="str">
        <f aca="false">IF(AND(ISNUMBER(G23),G23&gt;0,L23="Correcto"),I23/G23,"n.a.")</f>
        <v>n.a.</v>
      </c>
      <c r="P23" s="0" t="n">
        <f aca="false">IF(COUNTA(A23:H23)&gt;0,ROW(),0)</f>
        <v>0</v>
      </c>
    </row>
    <row r="24" customFormat="false" ht="30" hidden="false" customHeight="true" outlineLevel="0" collapsed="false">
      <c r="A24" s="30"/>
      <c r="B24" s="31"/>
      <c r="C24" s="30"/>
      <c r="D24" s="32"/>
      <c r="E24" s="30"/>
      <c r="F24" s="30"/>
      <c r="G24" s="30"/>
      <c r="H24" s="30"/>
      <c r="I24" s="19" t="n">
        <f aca="false">IF(L24&lt;&gt;"Correcto",0,IF(F24="Activa",B24/C24,0))</f>
        <v>0</v>
      </c>
      <c r="J24" s="19" t="n">
        <f aca="false">I24*12</f>
        <v>0</v>
      </c>
      <c r="K24" s="20" t="str">
        <f aca="false">IF(AND(L24="Correcto",ISNUMBER(D24),OR(E24="",AND(ISNUMBER(E24),E24&gt;=0))),D24-N(E24),"")</f>
        <v/>
      </c>
      <c r="L24" s="9" t="str">
        <f aca="false">IFERROR(IF(COUNTA(A24:H24)=0,"",IF(OR(A24="",NOT(ISNUMBER(B24)),B24&lt;0,NOT(ISNUMBER(C24)),C24&lt;1,MOD(C24,1)&lt;&gt;0,AND(F24&lt;&gt;"Activa",F24&lt;&gt;"Cancelada")),"REVISAR coste","Correcto")),"REVISAR coste")</f>
        <v/>
      </c>
      <c r="M24" s="21" t="str">
        <f aca="false">IF(A24="","",IF(L24&lt;&gt;"Correcto","Revisar coste",IF(F24="Cancelada","Baja efectiva",IF(NOT(ISNUMBER(K24)),"Completar fecha/preaviso",IF(D24&lt;Resumen!$E$4,"Cargo vencido",IF(K24&lt;Resumen!$E$4,"Preaviso vencido",IF(K24&lt;=Resumen!$E$4+7,"Revisar en 7 días","Más adelante")))))))</f>
        <v/>
      </c>
      <c r="N24" s="22" t="n">
        <f aca="false">IF(AND(F24="Activa",L24="Correcto",ISNUMBER(K24)),K24+ROW()/10000,1000000000)</f>
        <v>1000000000</v>
      </c>
      <c r="O24" s="23" t="str">
        <f aca="false">IF(AND(ISNUMBER(G24),G24&gt;0,L24="Correcto"),I24/G24,"n.a.")</f>
        <v>n.a.</v>
      </c>
      <c r="P24" s="0" t="n">
        <f aca="false">IF(COUNTA(A24:H24)&gt;0,ROW(),0)</f>
        <v>0</v>
      </c>
    </row>
    <row r="25" customFormat="false" ht="30" hidden="false" customHeight="true" outlineLevel="0" collapsed="false">
      <c r="A25" s="30"/>
      <c r="B25" s="31"/>
      <c r="C25" s="30"/>
      <c r="D25" s="32"/>
      <c r="E25" s="30"/>
      <c r="F25" s="30"/>
      <c r="G25" s="30"/>
      <c r="H25" s="30"/>
      <c r="I25" s="19" t="n">
        <f aca="false">IF(L25&lt;&gt;"Correcto",0,IF(F25="Activa",B25/C25,0))</f>
        <v>0</v>
      </c>
      <c r="J25" s="19" t="n">
        <f aca="false">I25*12</f>
        <v>0</v>
      </c>
      <c r="K25" s="20" t="str">
        <f aca="false">IF(AND(L25="Correcto",ISNUMBER(D25),OR(E25="",AND(ISNUMBER(E25),E25&gt;=0))),D25-N(E25),"")</f>
        <v/>
      </c>
      <c r="L25" s="9" t="str">
        <f aca="false">IFERROR(IF(COUNTA(A25:H25)=0,"",IF(OR(A25="",NOT(ISNUMBER(B25)),B25&lt;0,NOT(ISNUMBER(C25)),C25&lt;1,MOD(C25,1)&lt;&gt;0,AND(F25&lt;&gt;"Activa",F25&lt;&gt;"Cancelada")),"REVISAR coste","Correcto")),"REVISAR coste")</f>
        <v/>
      </c>
      <c r="M25" s="21" t="str">
        <f aca="false">IF(A25="","",IF(L25&lt;&gt;"Correcto","Revisar coste",IF(F25="Cancelada","Baja efectiva",IF(NOT(ISNUMBER(K25)),"Completar fecha/preaviso",IF(D25&lt;Resumen!$E$4,"Cargo vencido",IF(K25&lt;Resumen!$E$4,"Preaviso vencido",IF(K25&lt;=Resumen!$E$4+7,"Revisar en 7 días","Más adelante")))))))</f>
        <v/>
      </c>
      <c r="N25" s="22" t="n">
        <f aca="false">IF(AND(F25="Activa",L25="Correcto",ISNUMBER(K25)),K25+ROW()/10000,1000000000)</f>
        <v>1000000000</v>
      </c>
      <c r="O25" s="23" t="str">
        <f aca="false">IF(AND(ISNUMBER(G25),G25&gt;0,L25="Correcto"),I25/G25,"n.a.")</f>
        <v>n.a.</v>
      </c>
      <c r="P25" s="0" t="n">
        <f aca="false">IF(COUNTA(A25:H25)&gt;0,ROW(),0)</f>
        <v>0</v>
      </c>
    </row>
    <row r="26" customFormat="false" ht="30" hidden="false" customHeight="true" outlineLevel="0" collapsed="false">
      <c r="A26" s="30"/>
      <c r="B26" s="31"/>
      <c r="C26" s="30"/>
      <c r="D26" s="32"/>
      <c r="E26" s="30"/>
      <c r="F26" s="30"/>
      <c r="G26" s="30"/>
      <c r="H26" s="30"/>
      <c r="I26" s="19" t="n">
        <f aca="false">IF(L26&lt;&gt;"Correcto",0,IF(F26="Activa",B26/C26,0))</f>
        <v>0</v>
      </c>
      <c r="J26" s="19" t="n">
        <f aca="false">I26*12</f>
        <v>0</v>
      </c>
      <c r="K26" s="20" t="str">
        <f aca="false">IF(AND(L26="Correcto",ISNUMBER(D26),OR(E26="",AND(ISNUMBER(E26),E26&gt;=0))),D26-N(E26),"")</f>
        <v/>
      </c>
      <c r="L26" s="9" t="str">
        <f aca="false">IFERROR(IF(COUNTA(A26:H26)=0,"",IF(OR(A26="",NOT(ISNUMBER(B26)),B26&lt;0,NOT(ISNUMBER(C26)),C26&lt;1,MOD(C26,1)&lt;&gt;0,AND(F26&lt;&gt;"Activa",F26&lt;&gt;"Cancelada")),"REVISAR coste","Correcto")),"REVISAR coste")</f>
        <v/>
      </c>
      <c r="M26" s="21" t="str">
        <f aca="false">IF(A26="","",IF(L26&lt;&gt;"Correcto","Revisar coste",IF(F26="Cancelada","Baja efectiva",IF(NOT(ISNUMBER(K26)),"Completar fecha/preaviso",IF(D26&lt;Resumen!$E$4,"Cargo vencido",IF(K26&lt;Resumen!$E$4,"Preaviso vencido",IF(K26&lt;=Resumen!$E$4+7,"Revisar en 7 días","Más adelante")))))))</f>
        <v/>
      </c>
      <c r="N26" s="22" t="n">
        <f aca="false">IF(AND(F26="Activa",L26="Correcto",ISNUMBER(K26)),K26+ROW()/10000,1000000000)</f>
        <v>1000000000</v>
      </c>
      <c r="O26" s="23" t="str">
        <f aca="false">IF(AND(ISNUMBER(G26),G26&gt;0,L26="Correcto"),I26/G26,"n.a.")</f>
        <v>n.a.</v>
      </c>
      <c r="P26" s="0" t="n">
        <f aca="false">IF(COUNTA(A26:H26)&gt;0,ROW(),0)</f>
        <v>0</v>
      </c>
    </row>
    <row r="27" customFormat="false" ht="30" hidden="false" customHeight="true" outlineLevel="0" collapsed="false">
      <c r="A27" s="30"/>
      <c r="B27" s="31"/>
      <c r="C27" s="30"/>
      <c r="D27" s="32"/>
      <c r="E27" s="30"/>
      <c r="F27" s="30"/>
      <c r="G27" s="30"/>
      <c r="H27" s="30"/>
      <c r="I27" s="19" t="n">
        <f aca="false">IF(L27&lt;&gt;"Correcto",0,IF(F27="Activa",B27/C27,0))</f>
        <v>0</v>
      </c>
      <c r="J27" s="19" t="n">
        <f aca="false">I27*12</f>
        <v>0</v>
      </c>
      <c r="K27" s="20" t="str">
        <f aca="false">IF(AND(L27="Correcto",ISNUMBER(D27),OR(E27="",AND(ISNUMBER(E27),E27&gt;=0))),D27-N(E27),"")</f>
        <v/>
      </c>
      <c r="L27" s="9" t="str">
        <f aca="false">IFERROR(IF(COUNTA(A27:H27)=0,"",IF(OR(A27="",NOT(ISNUMBER(B27)),B27&lt;0,NOT(ISNUMBER(C27)),C27&lt;1,MOD(C27,1)&lt;&gt;0,AND(F27&lt;&gt;"Activa",F27&lt;&gt;"Cancelada")),"REVISAR coste","Correcto")),"REVISAR coste")</f>
        <v/>
      </c>
      <c r="M27" s="21" t="str">
        <f aca="false">IF(A27="","",IF(L27&lt;&gt;"Correcto","Revisar coste",IF(F27="Cancelada","Baja efectiva",IF(NOT(ISNUMBER(K27)),"Completar fecha/preaviso",IF(D27&lt;Resumen!$E$4,"Cargo vencido",IF(K27&lt;Resumen!$E$4,"Preaviso vencido",IF(K27&lt;=Resumen!$E$4+7,"Revisar en 7 días","Más adelante")))))))</f>
        <v/>
      </c>
      <c r="N27" s="22" t="n">
        <f aca="false">IF(AND(F27="Activa",L27="Correcto",ISNUMBER(K27)),K27+ROW()/10000,1000000000)</f>
        <v>1000000000</v>
      </c>
      <c r="O27" s="23" t="str">
        <f aca="false">IF(AND(ISNUMBER(G27),G27&gt;0,L27="Correcto"),I27/G27,"n.a.")</f>
        <v>n.a.</v>
      </c>
      <c r="P27" s="0" t="n">
        <f aca="false">IF(COUNTA(A27:H27)&gt;0,ROW(),0)</f>
        <v>0</v>
      </c>
    </row>
    <row r="28" customFormat="false" ht="30" hidden="false" customHeight="true" outlineLevel="0" collapsed="false">
      <c r="A28" s="30"/>
      <c r="B28" s="31"/>
      <c r="C28" s="30"/>
      <c r="D28" s="32"/>
      <c r="E28" s="30"/>
      <c r="F28" s="30"/>
      <c r="G28" s="30"/>
      <c r="H28" s="30"/>
      <c r="I28" s="19" t="n">
        <f aca="false">IF(L28&lt;&gt;"Correcto",0,IF(F28="Activa",B28/C28,0))</f>
        <v>0</v>
      </c>
      <c r="J28" s="19" t="n">
        <f aca="false">I28*12</f>
        <v>0</v>
      </c>
      <c r="K28" s="20" t="str">
        <f aca="false">IF(AND(L28="Correcto",ISNUMBER(D28),OR(E28="",AND(ISNUMBER(E28),E28&gt;=0))),D28-N(E28),"")</f>
        <v/>
      </c>
      <c r="L28" s="9" t="str">
        <f aca="false">IFERROR(IF(COUNTA(A28:H28)=0,"",IF(OR(A28="",NOT(ISNUMBER(B28)),B28&lt;0,NOT(ISNUMBER(C28)),C28&lt;1,MOD(C28,1)&lt;&gt;0,AND(F28&lt;&gt;"Activa",F28&lt;&gt;"Cancelada")),"REVISAR coste","Correcto")),"REVISAR coste")</f>
        <v/>
      </c>
      <c r="M28" s="21" t="str">
        <f aca="false">IF(A28="","",IF(L28&lt;&gt;"Correcto","Revisar coste",IF(F28="Cancelada","Baja efectiva",IF(NOT(ISNUMBER(K28)),"Completar fecha/preaviso",IF(D28&lt;Resumen!$E$4,"Cargo vencido",IF(K28&lt;Resumen!$E$4,"Preaviso vencido",IF(K28&lt;=Resumen!$E$4+7,"Revisar en 7 días","Más adelante")))))))</f>
        <v/>
      </c>
      <c r="N28" s="22" t="n">
        <f aca="false">IF(AND(F28="Activa",L28="Correcto",ISNUMBER(K28)),K28+ROW()/10000,1000000000)</f>
        <v>1000000000</v>
      </c>
      <c r="O28" s="23" t="str">
        <f aca="false">IF(AND(ISNUMBER(G28),G28&gt;0,L28="Correcto"),I28/G28,"n.a.")</f>
        <v>n.a.</v>
      </c>
      <c r="P28" s="0" t="n">
        <f aca="false">IF(COUNTA(A28:H28)&gt;0,ROW(),0)</f>
        <v>0</v>
      </c>
    </row>
    <row r="29" customFormat="false" ht="30" hidden="false" customHeight="true" outlineLevel="0" collapsed="false">
      <c r="A29" s="30"/>
      <c r="B29" s="31"/>
      <c r="C29" s="30"/>
      <c r="D29" s="32"/>
      <c r="E29" s="30"/>
      <c r="F29" s="30"/>
      <c r="G29" s="30"/>
      <c r="H29" s="30"/>
      <c r="I29" s="19" t="n">
        <f aca="false">IF(L29&lt;&gt;"Correcto",0,IF(F29="Activa",B29/C29,0))</f>
        <v>0</v>
      </c>
      <c r="J29" s="19" t="n">
        <f aca="false">I29*12</f>
        <v>0</v>
      </c>
      <c r="K29" s="20" t="str">
        <f aca="false">IF(AND(L29="Correcto",ISNUMBER(D29),OR(E29="",AND(ISNUMBER(E29),E29&gt;=0))),D29-N(E29),"")</f>
        <v/>
      </c>
      <c r="L29" s="9" t="str">
        <f aca="false">IFERROR(IF(COUNTA(A29:H29)=0,"",IF(OR(A29="",NOT(ISNUMBER(B29)),B29&lt;0,NOT(ISNUMBER(C29)),C29&lt;1,MOD(C29,1)&lt;&gt;0,AND(F29&lt;&gt;"Activa",F29&lt;&gt;"Cancelada")),"REVISAR coste","Correcto")),"REVISAR coste")</f>
        <v/>
      </c>
      <c r="M29" s="21" t="str">
        <f aca="false">IF(A29="","",IF(L29&lt;&gt;"Correcto","Revisar coste",IF(F29="Cancelada","Baja efectiva",IF(NOT(ISNUMBER(K29)),"Completar fecha/preaviso",IF(D29&lt;Resumen!$E$4,"Cargo vencido",IF(K29&lt;Resumen!$E$4,"Preaviso vencido",IF(K29&lt;=Resumen!$E$4+7,"Revisar en 7 días","Más adelante")))))))</f>
        <v/>
      </c>
      <c r="N29" s="22" t="n">
        <f aca="false">IF(AND(F29="Activa",L29="Correcto",ISNUMBER(K29)),K29+ROW()/10000,1000000000)</f>
        <v>1000000000</v>
      </c>
      <c r="O29" s="23" t="str">
        <f aca="false">IF(AND(ISNUMBER(G29),G29&gt;0,L29="Correcto"),I29/G29,"n.a.")</f>
        <v>n.a.</v>
      </c>
      <c r="P29" s="0" t="n">
        <f aca="false">IF(COUNTA(A29:H29)&gt;0,ROW(),0)</f>
        <v>0</v>
      </c>
    </row>
    <row r="30" customFormat="false" ht="30" hidden="false" customHeight="true" outlineLevel="0" collapsed="false">
      <c r="A30" s="30"/>
      <c r="B30" s="31"/>
      <c r="C30" s="30"/>
      <c r="D30" s="32"/>
      <c r="E30" s="30"/>
      <c r="F30" s="30"/>
      <c r="G30" s="30"/>
      <c r="H30" s="30"/>
      <c r="I30" s="19" t="n">
        <f aca="false">IF(L30&lt;&gt;"Correcto",0,IF(F30="Activa",B30/C30,0))</f>
        <v>0</v>
      </c>
      <c r="J30" s="19" t="n">
        <f aca="false">I30*12</f>
        <v>0</v>
      </c>
      <c r="K30" s="20" t="str">
        <f aca="false">IF(AND(L30="Correcto",ISNUMBER(D30),OR(E30="",AND(ISNUMBER(E30),E30&gt;=0))),D30-N(E30),"")</f>
        <v/>
      </c>
      <c r="L30" s="9" t="str">
        <f aca="false">IFERROR(IF(COUNTA(A30:H30)=0,"",IF(OR(A30="",NOT(ISNUMBER(B30)),B30&lt;0,NOT(ISNUMBER(C30)),C30&lt;1,MOD(C30,1)&lt;&gt;0,AND(F30&lt;&gt;"Activa",F30&lt;&gt;"Cancelada")),"REVISAR coste","Correcto")),"REVISAR coste")</f>
        <v/>
      </c>
      <c r="M30" s="21" t="str">
        <f aca="false">IF(A30="","",IF(L30&lt;&gt;"Correcto","Revisar coste",IF(F30="Cancelada","Baja efectiva",IF(NOT(ISNUMBER(K30)),"Completar fecha/preaviso",IF(D30&lt;Resumen!$E$4,"Cargo vencido",IF(K30&lt;Resumen!$E$4,"Preaviso vencido",IF(K30&lt;=Resumen!$E$4+7,"Revisar en 7 días","Más adelante")))))))</f>
        <v/>
      </c>
      <c r="N30" s="22" t="n">
        <f aca="false">IF(AND(F30="Activa",L30="Correcto",ISNUMBER(K30)),K30+ROW()/10000,1000000000)</f>
        <v>1000000000</v>
      </c>
      <c r="O30" s="23" t="str">
        <f aca="false">IF(AND(ISNUMBER(G30),G30&gt;0,L30="Correcto"),I30/G30,"n.a.")</f>
        <v>n.a.</v>
      </c>
      <c r="P30" s="0" t="n">
        <f aca="false">IF(COUNTA(A30:H30)&gt;0,ROW(),0)</f>
        <v>0</v>
      </c>
    </row>
    <row r="31" customFormat="false" ht="30" hidden="false" customHeight="true" outlineLevel="0" collapsed="false">
      <c r="A31" s="30"/>
      <c r="B31" s="31"/>
      <c r="C31" s="30"/>
      <c r="D31" s="32"/>
      <c r="E31" s="30"/>
      <c r="F31" s="30"/>
      <c r="G31" s="30"/>
      <c r="H31" s="30"/>
      <c r="I31" s="19" t="n">
        <f aca="false">IF(L31&lt;&gt;"Correcto",0,IF(F31="Activa",B31/C31,0))</f>
        <v>0</v>
      </c>
      <c r="J31" s="19" t="n">
        <f aca="false">I31*12</f>
        <v>0</v>
      </c>
      <c r="K31" s="20" t="str">
        <f aca="false">IF(AND(L31="Correcto",ISNUMBER(D31),OR(E31="",AND(ISNUMBER(E31),E31&gt;=0))),D31-N(E31),"")</f>
        <v/>
      </c>
      <c r="L31" s="9" t="str">
        <f aca="false">IFERROR(IF(COUNTA(A31:H31)=0,"",IF(OR(A31="",NOT(ISNUMBER(B31)),B31&lt;0,NOT(ISNUMBER(C31)),C31&lt;1,MOD(C31,1)&lt;&gt;0,AND(F31&lt;&gt;"Activa",F31&lt;&gt;"Cancelada")),"REVISAR coste","Correcto")),"REVISAR coste")</f>
        <v/>
      </c>
      <c r="M31" s="21" t="str">
        <f aca="false">IF(A31="","",IF(L31&lt;&gt;"Correcto","Revisar coste",IF(F31="Cancelada","Baja efectiva",IF(NOT(ISNUMBER(K31)),"Completar fecha/preaviso",IF(D31&lt;Resumen!$E$4,"Cargo vencido",IF(K31&lt;Resumen!$E$4,"Preaviso vencido",IF(K31&lt;=Resumen!$E$4+7,"Revisar en 7 días","Más adelante")))))))</f>
        <v/>
      </c>
      <c r="N31" s="22" t="n">
        <f aca="false">IF(AND(F31="Activa",L31="Correcto",ISNUMBER(K31)),K31+ROW()/10000,1000000000)</f>
        <v>1000000000</v>
      </c>
      <c r="O31" s="23" t="str">
        <f aca="false">IF(AND(ISNUMBER(G31),G31&gt;0,L31="Correcto"),I31/G31,"n.a.")</f>
        <v>n.a.</v>
      </c>
      <c r="P31" s="0" t="n">
        <f aca="false">IF(COUNTA(A31:H31)&gt;0,ROW(),0)</f>
        <v>0</v>
      </c>
    </row>
    <row r="32" customFormat="false" ht="30" hidden="false" customHeight="true" outlineLevel="0" collapsed="false">
      <c r="A32" s="30"/>
      <c r="B32" s="31"/>
      <c r="C32" s="30"/>
      <c r="D32" s="32"/>
      <c r="E32" s="30"/>
      <c r="F32" s="30"/>
      <c r="G32" s="30"/>
      <c r="H32" s="30"/>
      <c r="I32" s="19" t="n">
        <f aca="false">IF(L32&lt;&gt;"Correcto",0,IF(F32="Activa",B32/C32,0))</f>
        <v>0</v>
      </c>
      <c r="J32" s="19" t="n">
        <f aca="false">I32*12</f>
        <v>0</v>
      </c>
      <c r="K32" s="20" t="str">
        <f aca="false">IF(AND(L32="Correcto",ISNUMBER(D32),OR(E32="",AND(ISNUMBER(E32),E32&gt;=0))),D32-N(E32),"")</f>
        <v/>
      </c>
      <c r="L32" s="9" t="str">
        <f aca="false">IFERROR(IF(COUNTA(A32:H32)=0,"",IF(OR(A32="",NOT(ISNUMBER(B32)),B32&lt;0,NOT(ISNUMBER(C32)),C32&lt;1,MOD(C32,1)&lt;&gt;0,AND(F32&lt;&gt;"Activa",F32&lt;&gt;"Cancelada")),"REVISAR coste","Correcto")),"REVISAR coste")</f>
        <v/>
      </c>
      <c r="M32" s="21" t="str">
        <f aca="false">IF(A32="","",IF(L32&lt;&gt;"Correcto","Revisar coste",IF(F32="Cancelada","Baja efectiva",IF(NOT(ISNUMBER(K32)),"Completar fecha/preaviso",IF(D32&lt;Resumen!$E$4,"Cargo vencido",IF(K32&lt;Resumen!$E$4,"Preaviso vencido",IF(K32&lt;=Resumen!$E$4+7,"Revisar en 7 días","Más adelante")))))))</f>
        <v/>
      </c>
      <c r="N32" s="22" t="n">
        <f aca="false">IF(AND(F32="Activa",L32="Correcto",ISNUMBER(K32)),K32+ROW()/10000,1000000000)</f>
        <v>1000000000</v>
      </c>
      <c r="O32" s="23" t="str">
        <f aca="false">IF(AND(ISNUMBER(G32),G32&gt;0,L32="Correcto"),I32/G32,"n.a.")</f>
        <v>n.a.</v>
      </c>
      <c r="P32" s="0" t="n">
        <f aca="false">IF(COUNTA(A32:H32)&gt;0,ROW(),0)</f>
        <v>0</v>
      </c>
    </row>
    <row r="33" customFormat="false" ht="30" hidden="false" customHeight="true" outlineLevel="0" collapsed="false">
      <c r="A33" s="30"/>
      <c r="B33" s="31"/>
      <c r="C33" s="30"/>
      <c r="D33" s="32"/>
      <c r="E33" s="30"/>
      <c r="F33" s="30"/>
      <c r="G33" s="30"/>
      <c r="H33" s="30"/>
      <c r="I33" s="19" t="n">
        <f aca="false">IF(L33&lt;&gt;"Correcto",0,IF(F33="Activa",B33/C33,0))</f>
        <v>0</v>
      </c>
      <c r="J33" s="19" t="n">
        <f aca="false">I33*12</f>
        <v>0</v>
      </c>
      <c r="K33" s="20" t="str">
        <f aca="false">IF(AND(L33="Correcto",ISNUMBER(D33),OR(E33="",AND(ISNUMBER(E33),E33&gt;=0))),D33-N(E33),"")</f>
        <v/>
      </c>
      <c r="L33" s="9" t="str">
        <f aca="false">IFERROR(IF(COUNTA(A33:H33)=0,"",IF(OR(A33="",NOT(ISNUMBER(B33)),B33&lt;0,NOT(ISNUMBER(C33)),C33&lt;1,MOD(C33,1)&lt;&gt;0,AND(F33&lt;&gt;"Activa",F33&lt;&gt;"Cancelada")),"REVISAR coste","Correcto")),"REVISAR coste")</f>
        <v/>
      </c>
      <c r="M33" s="21" t="str">
        <f aca="false">IF(A33="","",IF(L33&lt;&gt;"Correcto","Revisar coste",IF(F33="Cancelada","Baja efectiva",IF(NOT(ISNUMBER(K33)),"Completar fecha/preaviso",IF(D33&lt;Resumen!$E$4,"Cargo vencido",IF(K33&lt;Resumen!$E$4,"Preaviso vencido",IF(K33&lt;=Resumen!$E$4+7,"Revisar en 7 días","Más adelante")))))))</f>
        <v/>
      </c>
      <c r="N33" s="22" t="n">
        <f aca="false">IF(AND(F33="Activa",L33="Correcto",ISNUMBER(K33)),K33+ROW()/10000,1000000000)</f>
        <v>1000000000</v>
      </c>
      <c r="O33" s="23" t="str">
        <f aca="false">IF(AND(ISNUMBER(G33),G33&gt;0,L33="Correcto"),I33/G33,"n.a.")</f>
        <v>n.a.</v>
      </c>
      <c r="P33" s="0" t="n">
        <f aca="false">IF(COUNTA(A33:H33)&gt;0,ROW(),0)</f>
        <v>0</v>
      </c>
    </row>
    <row r="34" customFormat="false" ht="30" hidden="false" customHeight="true" outlineLevel="0" collapsed="false">
      <c r="A34" s="30"/>
      <c r="B34" s="31"/>
      <c r="C34" s="30"/>
      <c r="D34" s="32"/>
      <c r="E34" s="30"/>
      <c r="F34" s="30"/>
      <c r="G34" s="30"/>
      <c r="H34" s="30"/>
      <c r="I34" s="19" t="n">
        <f aca="false">IF(L34&lt;&gt;"Correcto",0,IF(F34="Activa",B34/C34,0))</f>
        <v>0</v>
      </c>
      <c r="J34" s="19" t="n">
        <f aca="false">I34*12</f>
        <v>0</v>
      </c>
      <c r="K34" s="20" t="str">
        <f aca="false">IF(AND(L34="Correcto",ISNUMBER(D34),OR(E34="",AND(ISNUMBER(E34),E34&gt;=0))),D34-N(E34),"")</f>
        <v/>
      </c>
      <c r="L34" s="9" t="str">
        <f aca="false">IFERROR(IF(COUNTA(A34:H34)=0,"",IF(OR(A34="",NOT(ISNUMBER(B34)),B34&lt;0,NOT(ISNUMBER(C34)),C34&lt;1,MOD(C34,1)&lt;&gt;0,AND(F34&lt;&gt;"Activa",F34&lt;&gt;"Cancelada")),"REVISAR coste","Correcto")),"REVISAR coste")</f>
        <v/>
      </c>
      <c r="M34" s="21" t="str">
        <f aca="false">IF(A34="","",IF(L34&lt;&gt;"Correcto","Revisar coste",IF(F34="Cancelada","Baja efectiva",IF(NOT(ISNUMBER(K34)),"Completar fecha/preaviso",IF(D34&lt;Resumen!$E$4,"Cargo vencido",IF(K34&lt;Resumen!$E$4,"Preaviso vencido",IF(K34&lt;=Resumen!$E$4+7,"Revisar en 7 días","Más adelante")))))))</f>
        <v/>
      </c>
      <c r="N34" s="22" t="n">
        <f aca="false">IF(AND(F34="Activa",L34="Correcto",ISNUMBER(K34)),K34+ROW()/10000,1000000000)</f>
        <v>1000000000</v>
      </c>
      <c r="O34" s="23" t="str">
        <f aca="false">IF(AND(ISNUMBER(G34),G34&gt;0,L34="Correcto"),I34/G34,"n.a.")</f>
        <v>n.a.</v>
      </c>
      <c r="P34" s="0" t="n">
        <f aca="false">IF(COUNTA(A34:H34)&gt;0,ROW(),0)</f>
        <v>0</v>
      </c>
    </row>
    <row r="35" customFormat="false" ht="30" hidden="false" customHeight="true" outlineLevel="0" collapsed="false">
      <c r="A35" s="30"/>
      <c r="B35" s="31"/>
      <c r="C35" s="30"/>
      <c r="D35" s="32"/>
      <c r="E35" s="30"/>
      <c r="F35" s="30"/>
      <c r="G35" s="30"/>
      <c r="H35" s="30"/>
      <c r="I35" s="19" t="n">
        <f aca="false">IF(L35&lt;&gt;"Correcto",0,IF(F35="Activa",B35/C35,0))</f>
        <v>0</v>
      </c>
      <c r="J35" s="19" t="n">
        <f aca="false">I35*12</f>
        <v>0</v>
      </c>
      <c r="K35" s="20" t="str">
        <f aca="false">IF(AND(L35="Correcto",ISNUMBER(D35),OR(E35="",AND(ISNUMBER(E35),E35&gt;=0))),D35-N(E35),"")</f>
        <v/>
      </c>
      <c r="L35" s="9" t="str">
        <f aca="false">IFERROR(IF(COUNTA(A35:H35)=0,"",IF(OR(A35="",NOT(ISNUMBER(B35)),B35&lt;0,NOT(ISNUMBER(C35)),C35&lt;1,MOD(C35,1)&lt;&gt;0,AND(F35&lt;&gt;"Activa",F35&lt;&gt;"Cancelada")),"REVISAR coste","Correcto")),"REVISAR coste")</f>
        <v/>
      </c>
      <c r="M35" s="21" t="str">
        <f aca="false">IF(A35="","",IF(L35&lt;&gt;"Correcto","Revisar coste",IF(F35="Cancelada","Baja efectiva",IF(NOT(ISNUMBER(K35)),"Completar fecha/preaviso",IF(D35&lt;Resumen!$E$4,"Cargo vencido",IF(K35&lt;Resumen!$E$4,"Preaviso vencido",IF(K35&lt;=Resumen!$E$4+7,"Revisar en 7 días","Más adelante")))))))</f>
        <v/>
      </c>
      <c r="N35" s="22" t="n">
        <f aca="false">IF(AND(F35="Activa",L35="Correcto",ISNUMBER(K35)),K35+ROW()/10000,1000000000)</f>
        <v>1000000000</v>
      </c>
      <c r="O35" s="23" t="str">
        <f aca="false">IF(AND(ISNUMBER(G35),G35&gt;0,L35="Correcto"),I35/G35,"n.a.")</f>
        <v>n.a.</v>
      </c>
      <c r="P35" s="0" t="n">
        <f aca="false">IF(COUNTA(A35:H35)&gt;0,ROW(),0)</f>
        <v>0</v>
      </c>
    </row>
    <row r="36" customFormat="false" ht="30" hidden="false" customHeight="true" outlineLevel="0" collapsed="false">
      <c r="A36" s="30"/>
      <c r="B36" s="31"/>
      <c r="C36" s="30"/>
      <c r="D36" s="32"/>
      <c r="E36" s="30"/>
      <c r="F36" s="30"/>
      <c r="G36" s="30"/>
      <c r="H36" s="30"/>
      <c r="I36" s="19" t="n">
        <f aca="false">IF(L36&lt;&gt;"Correcto",0,IF(F36="Activa",B36/C36,0))</f>
        <v>0</v>
      </c>
      <c r="J36" s="19" t="n">
        <f aca="false">I36*12</f>
        <v>0</v>
      </c>
      <c r="K36" s="20" t="str">
        <f aca="false">IF(AND(L36="Correcto",ISNUMBER(D36),OR(E36="",AND(ISNUMBER(E36),E36&gt;=0))),D36-N(E36),"")</f>
        <v/>
      </c>
      <c r="L36" s="9" t="str">
        <f aca="false">IFERROR(IF(COUNTA(A36:H36)=0,"",IF(OR(A36="",NOT(ISNUMBER(B36)),B36&lt;0,NOT(ISNUMBER(C36)),C36&lt;1,MOD(C36,1)&lt;&gt;0,AND(F36&lt;&gt;"Activa",F36&lt;&gt;"Cancelada")),"REVISAR coste","Correcto")),"REVISAR coste")</f>
        <v/>
      </c>
      <c r="M36" s="21" t="str">
        <f aca="false">IF(A36="","",IF(L36&lt;&gt;"Correcto","Revisar coste",IF(F36="Cancelada","Baja efectiva",IF(NOT(ISNUMBER(K36)),"Completar fecha/preaviso",IF(D36&lt;Resumen!$E$4,"Cargo vencido",IF(K36&lt;Resumen!$E$4,"Preaviso vencido",IF(K36&lt;=Resumen!$E$4+7,"Revisar en 7 días","Más adelante")))))))</f>
        <v/>
      </c>
      <c r="N36" s="22" t="n">
        <f aca="false">IF(AND(F36="Activa",L36="Correcto",ISNUMBER(K36)),K36+ROW()/10000,1000000000)</f>
        <v>1000000000</v>
      </c>
      <c r="O36" s="23" t="str">
        <f aca="false">IF(AND(ISNUMBER(G36),G36&gt;0,L36="Correcto"),I36/G36,"n.a.")</f>
        <v>n.a.</v>
      </c>
      <c r="P36" s="0" t="n">
        <f aca="false">IF(COUNTA(A36:H36)&gt;0,ROW(),0)</f>
        <v>0</v>
      </c>
    </row>
    <row r="37" customFormat="false" ht="30" hidden="false" customHeight="true" outlineLevel="0" collapsed="false">
      <c r="A37" s="30"/>
      <c r="B37" s="31"/>
      <c r="C37" s="30"/>
      <c r="D37" s="32"/>
      <c r="E37" s="30"/>
      <c r="F37" s="30"/>
      <c r="G37" s="30"/>
      <c r="H37" s="30"/>
      <c r="I37" s="19" t="n">
        <f aca="false">IF(L37&lt;&gt;"Correcto",0,IF(F37="Activa",B37/C37,0))</f>
        <v>0</v>
      </c>
      <c r="J37" s="19" t="n">
        <f aca="false">I37*12</f>
        <v>0</v>
      </c>
      <c r="K37" s="20" t="str">
        <f aca="false">IF(AND(L37="Correcto",ISNUMBER(D37),OR(E37="",AND(ISNUMBER(E37),E37&gt;=0))),D37-N(E37),"")</f>
        <v/>
      </c>
      <c r="L37" s="9" t="str">
        <f aca="false">IFERROR(IF(COUNTA(A37:H37)=0,"",IF(OR(A37="",NOT(ISNUMBER(B37)),B37&lt;0,NOT(ISNUMBER(C37)),C37&lt;1,MOD(C37,1)&lt;&gt;0,AND(F37&lt;&gt;"Activa",F37&lt;&gt;"Cancelada")),"REVISAR coste","Correcto")),"REVISAR coste")</f>
        <v/>
      </c>
      <c r="M37" s="21" t="str">
        <f aca="false">IF(A37="","",IF(L37&lt;&gt;"Correcto","Revisar coste",IF(F37="Cancelada","Baja efectiva",IF(NOT(ISNUMBER(K37)),"Completar fecha/preaviso",IF(D37&lt;Resumen!$E$4,"Cargo vencido",IF(K37&lt;Resumen!$E$4,"Preaviso vencido",IF(K37&lt;=Resumen!$E$4+7,"Revisar en 7 días","Más adelante")))))))</f>
        <v/>
      </c>
      <c r="N37" s="22" t="n">
        <f aca="false">IF(AND(F37="Activa",L37="Correcto",ISNUMBER(K37)),K37+ROW()/10000,1000000000)</f>
        <v>1000000000</v>
      </c>
      <c r="O37" s="23" t="str">
        <f aca="false">IF(AND(ISNUMBER(G37),G37&gt;0,L37="Correcto"),I37/G37,"n.a.")</f>
        <v>n.a.</v>
      </c>
      <c r="P37" s="0" t="n">
        <f aca="false">IF(COUNTA(A37:H37)&gt;0,ROW(),0)</f>
        <v>0</v>
      </c>
    </row>
    <row r="38" customFormat="false" ht="30" hidden="false" customHeight="true" outlineLevel="0" collapsed="false">
      <c r="A38" s="30"/>
      <c r="B38" s="31"/>
      <c r="C38" s="30"/>
      <c r="D38" s="32"/>
      <c r="E38" s="30"/>
      <c r="F38" s="30"/>
      <c r="G38" s="30"/>
      <c r="H38" s="30"/>
      <c r="I38" s="19" t="n">
        <f aca="false">IF(L38&lt;&gt;"Correcto",0,IF(F38="Activa",B38/C38,0))</f>
        <v>0</v>
      </c>
      <c r="J38" s="19" t="n">
        <f aca="false">I38*12</f>
        <v>0</v>
      </c>
      <c r="K38" s="20" t="str">
        <f aca="false">IF(AND(L38="Correcto",ISNUMBER(D38),OR(E38="",AND(ISNUMBER(E38),E38&gt;=0))),D38-N(E38),"")</f>
        <v/>
      </c>
      <c r="L38" s="9" t="str">
        <f aca="false">IFERROR(IF(COUNTA(A38:H38)=0,"",IF(OR(A38="",NOT(ISNUMBER(B38)),B38&lt;0,NOT(ISNUMBER(C38)),C38&lt;1,MOD(C38,1)&lt;&gt;0,AND(F38&lt;&gt;"Activa",F38&lt;&gt;"Cancelada")),"REVISAR coste","Correcto")),"REVISAR coste")</f>
        <v/>
      </c>
      <c r="M38" s="21" t="str">
        <f aca="false">IF(A38="","",IF(L38&lt;&gt;"Correcto","Revisar coste",IF(F38="Cancelada","Baja efectiva",IF(NOT(ISNUMBER(K38)),"Completar fecha/preaviso",IF(D38&lt;Resumen!$E$4,"Cargo vencido",IF(K38&lt;Resumen!$E$4,"Preaviso vencido",IF(K38&lt;=Resumen!$E$4+7,"Revisar en 7 días","Más adelante")))))))</f>
        <v/>
      </c>
      <c r="N38" s="22" t="n">
        <f aca="false">IF(AND(F38="Activa",L38="Correcto",ISNUMBER(K38)),K38+ROW()/10000,1000000000)</f>
        <v>1000000000</v>
      </c>
      <c r="O38" s="23" t="str">
        <f aca="false">IF(AND(ISNUMBER(G38),G38&gt;0,L38="Correcto"),I38/G38,"n.a.")</f>
        <v>n.a.</v>
      </c>
      <c r="P38" s="0" t="n">
        <f aca="false">IF(COUNTA(A38:H38)&gt;0,ROW(),0)</f>
        <v>0</v>
      </c>
    </row>
    <row r="39" customFormat="false" ht="30" hidden="false" customHeight="true" outlineLevel="0" collapsed="false">
      <c r="A39" s="30"/>
      <c r="B39" s="31"/>
      <c r="C39" s="30"/>
      <c r="D39" s="32"/>
      <c r="E39" s="30"/>
      <c r="F39" s="30"/>
      <c r="G39" s="30"/>
      <c r="H39" s="30"/>
      <c r="I39" s="19" t="n">
        <f aca="false">IF(L39&lt;&gt;"Correcto",0,IF(F39="Activa",B39/C39,0))</f>
        <v>0</v>
      </c>
      <c r="J39" s="19" t="n">
        <f aca="false">I39*12</f>
        <v>0</v>
      </c>
      <c r="K39" s="20" t="str">
        <f aca="false">IF(AND(L39="Correcto",ISNUMBER(D39),OR(E39="",AND(ISNUMBER(E39),E39&gt;=0))),D39-N(E39),"")</f>
        <v/>
      </c>
      <c r="L39" s="9" t="str">
        <f aca="false">IFERROR(IF(COUNTA(A39:H39)=0,"",IF(OR(A39="",NOT(ISNUMBER(B39)),B39&lt;0,NOT(ISNUMBER(C39)),C39&lt;1,MOD(C39,1)&lt;&gt;0,AND(F39&lt;&gt;"Activa",F39&lt;&gt;"Cancelada")),"REVISAR coste","Correcto")),"REVISAR coste")</f>
        <v/>
      </c>
      <c r="M39" s="21" t="str">
        <f aca="false">IF(A39="","",IF(L39&lt;&gt;"Correcto","Revisar coste",IF(F39="Cancelada","Baja efectiva",IF(NOT(ISNUMBER(K39)),"Completar fecha/preaviso",IF(D39&lt;Resumen!$E$4,"Cargo vencido",IF(K39&lt;Resumen!$E$4,"Preaviso vencido",IF(K39&lt;=Resumen!$E$4+7,"Revisar en 7 días","Más adelante")))))))</f>
        <v/>
      </c>
      <c r="N39" s="22" t="n">
        <f aca="false">IF(AND(F39="Activa",L39="Correcto",ISNUMBER(K39)),K39+ROW()/10000,1000000000)</f>
        <v>1000000000</v>
      </c>
      <c r="O39" s="23" t="str">
        <f aca="false">IF(AND(ISNUMBER(G39),G39&gt;0,L39="Correcto"),I39/G39,"n.a.")</f>
        <v>n.a.</v>
      </c>
      <c r="P39" s="0" t="n">
        <f aca="false">IF(COUNTA(A39:H39)&gt;0,ROW(),0)</f>
        <v>0</v>
      </c>
    </row>
    <row r="40" customFormat="false" ht="30" hidden="false" customHeight="true" outlineLevel="0" collapsed="false">
      <c r="A40" s="30"/>
      <c r="B40" s="31"/>
      <c r="C40" s="30"/>
      <c r="D40" s="32"/>
      <c r="E40" s="30"/>
      <c r="F40" s="30"/>
      <c r="G40" s="30"/>
      <c r="H40" s="30"/>
      <c r="I40" s="19" t="n">
        <f aca="false">IF(L40&lt;&gt;"Correcto",0,IF(F40="Activa",B40/C40,0))</f>
        <v>0</v>
      </c>
      <c r="J40" s="19" t="n">
        <f aca="false">I40*12</f>
        <v>0</v>
      </c>
      <c r="K40" s="20" t="str">
        <f aca="false">IF(AND(L40="Correcto",ISNUMBER(D40),OR(E40="",AND(ISNUMBER(E40),E40&gt;=0))),D40-N(E40),"")</f>
        <v/>
      </c>
      <c r="L40" s="9" t="str">
        <f aca="false">IFERROR(IF(COUNTA(A40:H40)=0,"",IF(OR(A40="",NOT(ISNUMBER(B40)),B40&lt;0,NOT(ISNUMBER(C40)),C40&lt;1,MOD(C40,1)&lt;&gt;0,AND(F40&lt;&gt;"Activa",F40&lt;&gt;"Cancelada")),"REVISAR coste","Correcto")),"REVISAR coste")</f>
        <v/>
      </c>
      <c r="M40" s="21" t="str">
        <f aca="false">IF(A40="","",IF(L40&lt;&gt;"Correcto","Revisar coste",IF(F40="Cancelada","Baja efectiva",IF(NOT(ISNUMBER(K40)),"Completar fecha/preaviso",IF(D40&lt;Resumen!$E$4,"Cargo vencido",IF(K40&lt;Resumen!$E$4,"Preaviso vencido",IF(K40&lt;=Resumen!$E$4+7,"Revisar en 7 días","Más adelante")))))))</f>
        <v/>
      </c>
      <c r="N40" s="22" t="n">
        <f aca="false">IF(AND(F40="Activa",L40="Correcto",ISNUMBER(K40)),K40+ROW()/10000,1000000000)</f>
        <v>1000000000</v>
      </c>
      <c r="O40" s="23" t="str">
        <f aca="false">IF(AND(ISNUMBER(G40),G40&gt;0,L40="Correcto"),I40/G40,"n.a.")</f>
        <v>n.a.</v>
      </c>
      <c r="P40" s="0" t="n">
        <f aca="false">IF(COUNTA(A40:H40)&gt;0,ROW(),0)</f>
        <v>0</v>
      </c>
    </row>
    <row r="41" customFormat="false" ht="30" hidden="false" customHeight="true" outlineLevel="0" collapsed="false">
      <c r="A41" s="30"/>
      <c r="B41" s="31"/>
      <c r="C41" s="30"/>
      <c r="D41" s="32"/>
      <c r="E41" s="30"/>
      <c r="F41" s="30"/>
      <c r="G41" s="30"/>
      <c r="H41" s="30"/>
      <c r="I41" s="19" t="n">
        <f aca="false">IF(L41&lt;&gt;"Correcto",0,IF(F41="Activa",B41/C41,0))</f>
        <v>0</v>
      </c>
      <c r="J41" s="19" t="n">
        <f aca="false">I41*12</f>
        <v>0</v>
      </c>
      <c r="K41" s="20" t="str">
        <f aca="false">IF(AND(L41="Correcto",ISNUMBER(D41),OR(E41="",AND(ISNUMBER(E41),E41&gt;=0))),D41-N(E41),"")</f>
        <v/>
      </c>
      <c r="L41" s="9" t="str">
        <f aca="false">IFERROR(IF(COUNTA(A41:H41)=0,"",IF(OR(A41="",NOT(ISNUMBER(B41)),B41&lt;0,NOT(ISNUMBER(C41)),C41&lt;1,MOD(C41,1)&lt;&gt;0,AND(F41&lt;&gt;"Activa",F41&lt;&gt;"Cancelada")),"REVISAR coste","Correcto")),"REVISAR coste")</f>
        <v/>
      </c>
      <c r="M41" s="21" t="str">
        <f aca="false">IF(A41="","",IF(L41&lt;&gt;"Correcto","Revisar coste",IF(F41="Cancelada","Baja efectiva",IF(NOT(ISNUMBER(K41)),"Completar fecha/preaviso",IF(D41&lt;Resumen!$E$4,"Cargo vencido",IF(K41&lt;Resumen!$E$4,"Preaviso vencido",IF(K41&lt;=Resumen!$E$4+7,"Revisar en 7 días","Más adelante")))))))</f>
        <v/>
      </c>
      <c r="N41" s="22" t="n">
        <f aca="false">IF(AND(F41="Activa",L41="Correcto",ISNUMBER(K41)),K41+ROW()/10000,1000000000)</f>
        <v>1000000000</v>
      </c>
      <c r="O41" s="23" t="str">
        <f aca="false">IF(AND(ISNUMBER(G41),G41&gt;0,L41="Correcto"),I41/G41,"n.a.")</f>
        <v>n.a.</v>
      </c>
      <c r="P41" s="0" t="n">
        <f aca="false">IF(COUNTA(A41:H41)&gt;0,ROW(),0)</f>
        <v>0</v>
      </c>
    </row>
    <row r="42" customFormat="false" ht="30" hidden="false" customHeight="true" outlineLevel="0" collapsed="false">
      <c r="A42" s="30"/>
      <c r="B42" s="31"/>
      <c r="C42" s="30"/>
      <c r="D42" s="32"/>
      <c r="E42" s="30"/>
      <c r="F42" s="30"/>
      <c r="G42" s="30"/>
      <c r="H42" s="30"/>
      <c r="I42" s="19" t="n">
        <f aca="false">IF(L42&lt;&gt;"Correcto",0,IF(F42="Activa",B42/C42,0))</f>
        <v>0</v>
      </c>
      <c r="J42" s="19" t="n">
        <f aca="false">I42*12</f>
        <v>0</v>
      </c>
      <c r="K42" s="20" t="str">
        <f aca="false">IF(AND(L42="Correcto",ISNUMBER(D42),OR(E42="",AND(ISNUMBER(E42),E42&gt;=0))),D42-N(E42),"")</f>
        <v/>
      </c>
      <c r="L42" s="9" t="str">
        <f aca="false">IFERROR(IF(COUNTA(A42:H42)=0,"",IF(OR(A42="",NOT(ISNUMBER(B42)),B42&lt;0,NOT(ISNUMBER(C42)),C42&lt;1,MOD(C42,1)&lt;&gt;0,AND(F42&lt;&gt;"Activa",F42&lt;&gt;"Cancelada")),"REVISAR coste","Correcto")),"REVISAR coste")</f>
        <v/>
      </c>
      <c r="M42" s="21" t="str">
        <f aca="false">IF(A42="","",IF(L42&lt;&gt;"Correcto","Revisar coste",IF(F42="Cancelada","Baja efectiva",IF(NOT(ISNUMBER(K42)),"Completar fecha/preaviso",IF(D42&lt;Resumen!$E$4,"Cargo vencido",IF(K42&lt;Resumen!$E$4,"Preaviso vencido",IF(K42&lt;=Resumen!$E$4+7,"Revisar en 7 días","Más adelante")))))))</f>
        <v/>
      </c>
      <c r="N42" s="22" t="n">
        <f aca="false">IF(AND(F42="Activa",L42="Correcto",ISNUMBER(K42)),K42+ROW()/10000,1000000000)</f>
        <v>1000000000</v>
      </c>
      <c r="O42" s="23" t="str">
        <f aca="false">IF(AND(ISNUMBER(G42),G42&gt;0,L42="Correcto"),I42/G42,"n.a.")</f>
        <v>n.a.</v>
      </c>
      <c r="P42" s="0" t="n">
        <f aca="false">IF(COUNTA(A42:H42)&gt;0,ROW(),0)</f>
        <v>0</v>
      </c>
    </row>
    <row r="43" customFormat="false" ht="30" hidden="false" customHeight="true" outlineLevel="0" collapsed="false">
      <c r="A43" s="30"/>
      <c r="B43" s="31"/>
      <c r="C43" s="30"/>
      <c r="D43" s="32"/>
      <c r="E43" s="30"/>
      <c r="F43" s="30"/>
      <c r="G43" s="30"/>
      <c r="H43" s="30"/>
      <c r="I43" s="19" t="n">
        <f aca="false">IF(L43&lt;&gt;"Correcto",0,IF(F43="Activa",B43/C43,0))</f>
        <v>0</v>
      </c>
      <c r="J43" s="19" t="n">
        <f aca="false">I43*12</f>
        <v>0</v>
      </c>
      <c r="K43" s="20" t="str">
        <f aca="false">IF(AND(L43="Correcto",ISNUMBER(D43),OR(E43="",AND(ISNUMBER(E43),E43&gt;=0))),D43-N(E43),"")</f>
        <v/>
      </c>
      <c r="L43" s="9" t="str">
        <f aca="false">IFERROR(IF(COUNTA(A43:H43)=0,"",IF(OR(A43="",NOT(ISNUMBER(B43)),B43&lt;0,NOT(ISNUMBER(C43)),C43&lt;1,MOD(C43,1)&lt;&gt;0,AND(F43&lt;&gt;"Activa",F43&lt;&gt;"Cancelada")),"REVISAR coste","Correcto")),"REVISAR coste")</f>
        <v/>
      </c>
      <c r="M43" s="21" t="str">
        <f aca="false">IF(A43="","",IF(L43&lt;&gt;"Correcto","Revisar coste",IF(F43="Cancelada","Baja efectiva",IF(NOT(ISNUMBER(K43)),"Completar fecha/preaviso",IF(D43&lt;Resumen!$E$4,"Cargo vencido",IF(K43&lt;Resumen!$E$4,"Preaviso vencido",IF(K43&lt;=Resumen!$E$4+7,"Revisar en 7 días","Más adelante")))))))</f>
        <v/>
      </c>
      <c r="N43" s="22" t="n">
        <f aca="false">IF(AND(F43="Activa",L43="Correcto",ISNUMBER(K43)),K43+ROW()/10000,1000000000)</f>
        <v>1000000000</v>
      </c>
      <c r="O43" s="23" t="str">
        <f aca="false">IF(AND(ISNUMBER(G43),G43&gt;0,L43="Correcto"),I43/G43,"n.a.")</f>
        <v>n.a.</v>
      </c>
      <c r="P43" s="0" t="n">
        <f aca="false">IF(COUNTA(A43:H43)&gt;0,ROW(),0)</f>
        <v>0</v>
      </c>
    </row>
    <row r="44" customFormat="false" ht="30" hidden="false" customHeight="true" outlineLevel="0" collapsed="false">
      <c r="A44" s="30"/>
      <c r="B44" s="31"/>
      <c r="C44" s="30"/>
      <c r="D44" s="32"/>
      <c r="E44" s="30"/>
      <c r="F44" s="30"/>
      <c r="G44" s="30"/>
      <c r="H44" s="30"/>
      <c r="I44" s="19" t="n">
        <f aca="false">IF(L44&lt;&gt;"Correcto",0,IF(F44="Activa",B44/C44,0))</f>
        <v>0</v>
      </c>
      <c r="J44" s="19" t="n">
        <f aca="false">I44*12</f>
        <v>0</v>
      </c>
      <c r="K44" s="20" t="str">
        <f aca="false">IF(AND(L44="Correcto",ISNUMBER(D44),OR(E44="",AND(ISNUMBER(E44),E44&gt;=0))),D44-N(E44),"")</f>
        <v/>
      </c>
      <c r="L44" s="9" t="str">
        <f aca="false">IFERROR(IF(COUNTA(A44:H44)=0,"",IF(OR(A44="",NOT(ISNUMBER(B44)),B44&lt;0,NOT(ISNUMBER(C44)),C44&lt;1,MOD(C44,1)&lt;&gt;0,AND(F44&lt;&gt;"Activa",F44&lt;&gt;"Cancelada")),"REVISAR coste","Correcto")),"REVISAR coste")</f>
        <v/>
      </c>
      <c r="M44" s="21" t="str">
        <f aca="false">IF(A44="","",IF(L44&lt;&gt;"Correcto","Revisar coste",IF(F44="Cancelada","Baja efectiva",IF(NOT(ISNUMBER(K44)),"Completar fecha/preaviso",IF(D44&lt;Resumen!$E$4,"Cargo vencido",IF(K44&lt;Resumen!$E$4,"Preaviso vencido",IF(K44&lt;=Resumen!$E$4+7,"Revisar en 7 días","Más adelante")))))))</f>
        <v/>
      </c>
      <c r="N44" s="22" t="n">
        <f aca="false">IF(AND(F44="Activa",L44="Correcto",ISNUMBER(K44)),K44+ROW()/10000,1000000000)</f>
        <v>1000000000</v>
      </c>
      <c r="O44" s="23" t="str">
        <f aca="false">IF(AND(ISNUMBER(G44),G44&gt;0,L44="Correcto"),I44/G44,"n.a.")</f>
        <v>n.a.</v>
      </c>
      <c r="P44" s="0" t="n">
        <f aca="false">IF(COUNTA(A44:H44)&gt;0,ROW(),0)</f>
        <v>0</v>
      </c>
    </row>
    <row r="45" customFormat="false" ht="30" hidden="false" customHeight="true" outlineLevel="0" collapsed="false">
      <c r="A45" s="30"/>
      <c r="B45" s="31"/>
      <c r="C45" s="30"/>
      <c r="D45" s="32"/>
      <c r="E45" s="30"/>
      <c r="F45" s="30"/>
      <c r="G45" s="30"/>
      <c r="H45" s="30"/>
      <c r="I45" s="19" t="n">
        <f aca="false">IF(L45&lt;&gt;"Correcto",0,IF(F45="Activa",B45/C45,0))</f>
        <v>0</v>
      </c>
      <c r="J45" s="19" t="n">
        <f aca="false">I45*12</f>
        <v>0</v>
      </c>
      <c r="K45" s="20" t="str">
        <f aca="false">IF(AND(L45="Correcto",ISNUMBER(D45),OR(E45="",AND(ISNUMBER(E45),E45&gt;=0))),D45-N(E45),"")</f>
        <v/>
      </c>
      <c r="L45" s="9" t="str">
        <f aca="false">IFERROR(IF(COUNTA(A45:H45)=0,"",IF(OR(A45="",NOT(ISNUMBER(B45)),B45&lt;0,NOT(ISNUMBER(C45)),C45&lt;1,MOD(C45,1)&lt;&gt;0,AND(F45&lt;&gt;"Activa",F45&lt;&gt;"Cancelada")),"REVISAR coste","Correcto")),"REVISAR coste")</f>
        <v/>
      </c>
      <c r="M45" s="21" t="str">
        <f aca="false">IF(A45="","",IF(L45&lt;&gt;"Correcto","Revisar coste",IF(F45="Cancelada","Baja efectiva",IF(NOT(ISNUMBER(K45)),"Completar fecha/preaviso",IF(D45&lt;Resumen!$E$4,"Cargo vencido",IF(K45&lt;Resumen!$E$4,"Preaviso vencido",IF(K45&lt;=Resumen!$E$4+7,"Revisar en 7 días","Más adelante")))))))</f>
        <v/>
      </c>
      <c r="N45" s="22" t="n">
        <f aca="false">IF(AND(F45="Activa",L45="Correcto",ISNUMBER(K45)),K45+ROW()/10000,1000000000)</f>
        <v>1000000000</v>
      </c>
      <c r="O45" s="23" t="str">
        <f aca="false">IF(AND(ISNUMBER(G45),G45&gt;0,L45="Correcto"),I45/G45,"n.a.")</f>
        <v>n.a.</v>
      </c>
      <c r="P45" s="0" t="n">
        <f aca="false">IF(COUNTA(A45:H45)&gt;0,ROW(),0)</f>
        <v>0</v>
      </c>
    </row>
    <row r="46" customFormat="false" ht="30" hidden="false" customHeight="true" outlineLevel="0" collapsed="false">
      <c r="A46" s="30"/>
      <c r="B46" s="31"/>
      <c r="C46" s="30"/>
      <c r="D46" s="32"/>
      <c r="E46" s="30"/>
      <c r="F46" s="30"/>
      <c r="G46" s="30"/>
      <c r="H46" s="30"/>
      <c r="I46" s="19" t="n">
        <f aca="false">IF(L46&lt;&gt;"Correcto",0,IF(F46="Activa",B46/C46,0))</f>
        <v>0</v>
      </c>
      <c r="J46" s="19" t="n">
        <f aca="false">I46*12</f>
        <v>0</v>
      </c>
      <c r="K46" s="20" t="str">
        <f aca="false">IF(AND(L46="Correcto",ISNUMBER(D46),OR(E46="",AND(ISNUMBER(E46),E46&gt;=0))),D46-N(E46),"")</f>
        <v/>
      </c>
      <c r="L46" s="9" t="str">
        <f aca="false">IFERROR(IF(COUNTA(A46:H46)=0,"",IF(OR(A46="",NOT(ISNUMBER(B46)),B46&lt;0,NOT(ISNUMBER(C46)),C46&lt;1,MOD(C46,1)&lt;&gt;0,AND(F46&lt;&gt;"Activa",F46&lt;&gt;"Cancelada")),"REVISAR coste","Correcto")),"REVISAR coste")</f>
        <v/>
      </c>
      <c r="M46" s="21" t="str">
        <f aca="false">IF(A46="","",IF(L46&lt;&gt;"Correcto","Revisar coste",IF(F46="Cancelada","Baja efectiva",IF(NOT(ISNUMBER(K46)),"Completar fecha/preaviso",IF(D46&lt;Resumen!$E$4,"Cargo vencido",IF(K46&lt;Resumen!$E$4,"Preaviso vencido",IF(K46&lt;=Resumen!$E$4+7,"Revisar en 7 días","Más adelante")))))))</f>
        <v/>
      </c>
      <c r="N46" s="22" t="n">
        <f aca="false">IF(AND(F46="Activa",L46="Correcto",ISNUMBER(K46)),K46+ROW()/10000,1000000000)</f>
        <v>1000000000</v>
      </c>
      <c r="O46" s="23" t="str">
        <f aca="false">IF(AND(ISNUMBER(G46),G46&gt;0,L46="Correcto"),I46/G46,"n.a.")</f>
        <v>n.a.</v>
      </c>
      <c r="P46" s="0" t="n">
        <f aca="false">IF(COUNTA(A46:H46)&gt;0,ROW(),0)</f>
        <v>0</v>
      </c>
    </row>
    <row r="47" customFormat="false" ht="30" hidden="false" customHeight="true" outlineLevel="0" collapsed="false">
      <c r="A47" s="30"/>
      <c r="B47" s="31"/>
      <c r="C47" s="30"/>
      <c r="D47" s="32"/>
      <c r="E47" s="30"/>
      <c r="F47" s="30"/>
      <c r="G47" s="30"/>
      <c r="H47" s="30"/>
      <c r="I47" s="19" t="n">
        <f aca="false">IF(L47&lt;&gt;"Correcto",0,IF(F47="Activa",B47/C47,0))</f>
        <v>0</v>
      </c>
      <c r="J47" s="19" t="n">
        <f aca="false">I47*12</f>
        <v>0</v>
      </c>
      <c r="K47" s="20" t="str">
        <f aca="false">IF(AND(L47="Correcto",ISNUMBER(D47),OR(E47="",AND(ISNUMBER(E47),E47&gt;=0))),D47-N(E47),"")</f>
        <v/>
      </c>
      <c r="L47" s="9" t="str">
        <f aca="false">IFERROR(IF(COUNTA(A47:H47)=0,"",IF(OR(A47="",NOT(ISNUMBER(B47)),B47&lt;0,NOT(ISNUMBER(C47)),C47&lt;1,MOD(C47,1)&lt;&gt;0,AND(F47&lt;&gt;"Activa",F47&lt;&gt;"Cancelada")),"REVISAR coste","Correcto")),"REVISAR coste")</f>
        <v/>
      </c>
      <c r="M47" s="21" t="str">
        <f aca="false">IF(A47="","",IF(L47&lt;&gt;"Correcto","Revisar coste",IF(F47="Cancelada","Baja efectiva",IF(NOT(ISNUMBER(K47)),"Completar fecha/preaviso",IF(D47&lt;Resumen!$E$4,"Cargo vencido",IF(K47&lt;Resumen!$E$4,"Preaviso vencido",IF(K47&lt;=Resumen!$E$4+7,"Revisar en 7 días","Más adelante")))))))</f>
        <v/>
      </c>
      <c r="N47" s="22" t="n">
        <f aca="false">IF(AND(F47="Activa",L47="Correcto",ISNUMBER(K47)),K47+ROW()/10000,1000000000)</f>
        <v>1000000000</v>
      </c>
      <c r="O47" s="23" t="str">
        <f aca="false">IF(AND(ISNUMBER(G47),G47&gt;0,L47="Correcto"),I47/G47,"n.a.")</f>
        <v>n.a.</v>
      </c>
      <c r="P47" s="0" t="n">
        <f aca="false">IF(COUNTA(A47:H47)&gt;0,ROW(),0)</f>
        <v>0</v>
      </c>
    </row>
    <row r="48" customFormat="false" ht="30" hidden="false" customHeight="true" outlineLevel="0" collapsed="false">
      <c r="A48" s="30"/>
      <c r="B48" s="31"/>
      <c r="C48" s="30"/>
      <c r="D48" s="32"/>
      <c r="E48" s="30"/>
      <c r="F48" s="30"/>
      <c r="G48" s="30"/>
      <c r="H48" s="30"/>
      <c r="I48" s="19" t="n">
        <f aca="false">IF(L48&lt;&gt;"Correcto",0,IF(F48="Activa",B48/C48,0))</f>
        <v>0</v>
      </c>
      <c r="J48" s="19" t="n">
        <f aca="false">I48*12</f>
        <v>0</v>
      </c>
      <c r="K48" s="20" t="str">
        <f aca="false">IF(AND(L48="Correcto",ISNUMBER(D48),OR(E48="",AND(ISNUMBER(E48),E48&gt;=0))),D48-N(E48),"")</f>
        <v/>
      </c>
      <c r="L48" s="9" t="str">
        <f aca="false">IFERROR(IF(COUNTA(A48:H48)=0,"",IF(OR(A48="",NOT(ISNUMBER(B48)),B48&lt;0,NOT(ISNUMBER(C48)),C48&lt;1,MOD(C48,1)&lt;&gt;0,AND(F48&lt;&gt;"Activa",F48&lt;&gt;"Cancelada")),"REVISAR coste","Correcto")),"REVISAR coste")</f>
        <v/>
      </c>
      <c r="M48" s="21" t="str">
        <f aca="false">IF(A48="","",IF(L48&lt;&gt;"Correcto","Revisar coste",IF(F48="Cancelada","Baja efectiva",IF(NOT(ISNUMBER(K48)),"Completar fecha/preaviso",IF(D48&lt;Resumen!$E$4,"Cargo vencido",IF(K48&lt;Resumen!$E$4,"Preaviso vencido",IF(K48&lt;=Resumen!$E$4+7,"Revisar en 7 días","Más adelante")))))))</f>
        <v/>
      </c>
      <c r="N48" s="22" t="n">
        <f aca="false">IF(AND(F48="Activa",L48="Correcto",ISNUMBER(K48)),K48+ROW()/10000,1000000000)</f>
        <v>1000000000</v>
      </c>
      <c r="O48" s="23" t="str">
        <f aca="false">IF(AND(ISNUMBER(G48),G48&gt;0,L48="Correcto"),I48/G48,"n.a.")</f>
        <v>n.a.</v>
      </c>
      <c r="P48" s="0" t="n">
        <f aca="false">IF(COUNTA(A48:H48)&gt;0,ROW(),0)</f>
        <v>0</v>
      </c>
    </row>
    <row r="49" customFormat="false" ht="30" hidden="false" customHeight="true" outlineLevel="0" collapsed="false">
      <c r="A49" s="30"/>
      <c r="B49" s="31"/>
      <c r="C49" s="30"/>
      <c r="D49" s="32"/>
      <c r="E49" s="30"/>
      <c r="F49" s="30"/>
      <c r="G49" s="30"/>
      <c r="H49" s="30"/>
      <c r="I49" s="19" t="n">
        <f aca="false">IF(L49&lt;&gt;"Correcto",0,IF(F49="Activa",B49/C49,0))</f>
        <v>0</v>
      </c>
      <c r="J49" s="19" t="n">
        <f aca="false">I49*12</f>
        <v>0</v>
      </c>
      <c r="K49" s="20" t="str">
        <f aca="false">IF(AND(L49="Correcto",ISNUMBER(D49),OR(E49="",AND(ISNUMBER(E49),E49&gt;=0))),D49-N(E49),"")</f>
        <v/>
      </c>
      <c r="L49" s="9" t="str">
        <f aca="false">IFERROR(IF(COUNTA(A49:H49)=0,"",IF(OR(A49="",NOT(ISNUMBER(B49)),B49&lt;0,NOT(ISNUMBER(C49)),C49&lt;1,MOD(C49,1)&lt;&gt;0,AND(F49&lt;&gt;"Activa",F49&lt;&gt;"Cancelada")),"REVISAR coste","Correcto")),"REVISAR coste")</f>
        <v/>
      </c>
      <c r="M49" s="21" t="str">
        <f aca="false">IF(A49="","",IF(L49&lt;&gt;"Correcto","Revisar coste",IF(F49="Cancelada","Baja efectiva",IF(NOT(ISNUMBER(K49)),"Completar fecha/preaviso",IF(D49&lt;Resumen!$E$4,"Cargo vencido",IF(K49&lt;Resumen!$E$4,"Preaviso vencido",IF(K49&lt;=Resumen!$E$4+7,"Revisar en 7 días","Más adelante")))))))</f>
        <v/>
      </c>
      <c r="N49" s="22" t="n">
        <f aca="false">IF(AND(F49="Activa",L49="Correcto",ISNUMBER(K49)),K49+ROW()/10000,1000000000)</f>
        <v>1000000000</v>
      </c>
      <c r="O49" s="23" t="str">
        <f aca="false">IF(AND(ISNUMBER(G49),G49&gt;0,L49="Correcto"),I49/G49,"n.a.")</f>
        <v>n.a.</v>
      </c>
      <c r="P49" s="0" t="n">
        <f aca="false">IF(COUNTA(A49:H49)&gt;0,ROW(),0)</f>
        <v>0</v>
      </c>
    </row>
    <row r="50" customFormat="false" ht="30" hidden="false" customHeight="true" outlineLevel="0" collapsed="false">
      <c r="A50" s="30"/>
      <c r="B50" s="31"/>
      <c r="C50" s="30"/>
      <c r="D50" s="32"/>
      <c r="E50" s="30"/>
      <c r="F50" s="30"/>
      <c r="G50" s="30"/>
      <c r="H50" s="30"/>
      <c r="I50" s="19" t="n">
        <f aca="false">IF(L50&lt;&gt;"Correcto",0,IF(F50="Activa",B50/C50,0))</f>
        <v>0</v>
      </c>
      <c r="J50" s="19" t="n">
        <f aca="false">I50*12</f>
        <v>0</v>
      </c>
      <c r="K50" s="20" t="str">
        <f aca="false">IF(AND(L50="Correcto",ISNUMBER(D50),OR(E50="",AND(ISNUMBER(E50),E50&gt;=0))),D50-N(E50),"")</f>
        <v/>
      </c>
      <c r="L50" s="9" t="str">
        <f aca="false">IFERROR(IF(COUNTA(A50:H50)=0,"",IF(OR(A50="",NOT(ISNUMBER(B50)),B50&lt;0,NOT(ISNUMBER(C50)),C50&lt;1,MOD(C50,1)&lt;&gt;0,AND(F50&lt;&gt;"Activa",F50&lt;&gt;"Cancelada")),"REVISAR coste","Correcto")),"REVISAR coste")</f>
        <v/>
      </c>
      <c r="M50" s="21" t="str">
        <f aca="false">IF(A50="","",IF(L50&lt;&gt;"Correcto","Revisar coste",IF(F50="Cancelada","Baja efectiva",IF(NOT(ISNUMBER(K50)),"Completar fecha/preaviso",IF(D50&lt;Resumen!$E$4,"Cargo vencido",IF(K50&lt;Resumen!$E$4,"Preaviso vencido",IF(K50&lt;=Resumen!$E$4+7,"Revisar en 7 días","Más adelante")))))))</f>
        <v/>
      </c>
      <c r="N50" s="22" t="n">
        <f aca="false">IF(AND(F50="Activa",L50="Correcto",ISNUMBER(K50)),K50+ROW()/10000,1000000000)</f>
        <v>1000000000</v>
      </c>
      <c r="O50" s="23" t="str">
        <f aca="false">IF(AND(ISNUMBER(G50),G50&gt;0,L50="Correcto"),I50/G50,"n.a.")</f>
        <v>n.a.</v>
      </c>
      <c r="P50" s="0" t="n">
        <f aca="false">IF(COUNTA(A50:H50)&gt;0,ROW(),0)</f>
        <v>0</v>
      </c>
    </row>
    <row r="51" customFormat="false" ht="30" hidden="false" customHeight="true" outlineLevel="0" collapsed="false">
      <c r="A51" s="30"/>
      <c r="B51" s="31"/>
      <c r="C51" s="30"/>
      <c r="D51" s="32"/>
      <c r="E51" s="30"/>
      <c r="F51" s="30"/>
      <c r="G51" s="30"/>
      <c r="H51" s="30"/>
      <c r="I51" s="19" t="n">
        <f aca="false">IF(L51&lt;&gt;"Correcto",0,IF(F51="Activa",B51/C51,0))</f>
        <v>0</v>
      </c>
      <c r="J51" s="19" t="n">
        <f aca="false">I51*12</f>
        <v>0</v>
      </c>
      <c r="K51" s="20" t="str">
        <f aca="false">IF(AND(L51="Correcto",ISNUMBER(D51),OR(E51="",AND(ISNUMBER(E51),E51&gt;=0))),D51-N(E51),"")</f>
        <v/>
      </c>
      <c r="L51" s="9" t="str">
        <f aca="false">IFERROR(IF(COUNTA(A51:H51)=0,"",IF(OR(A51="",NOT(ISNUMBER(B51)),B51&lt;0,NOT(ISNUMBER(C51)),C51&lt;1,MOD(C51,1)&lt;&gt;0,AND(F51&lt;&gt;"Activa",F51&lt;&gt;"Cancelada")),"REVISAR coste","Correcto")),"REVISAR coste")</f>
        <v/>
      </c>
      <c r="M51" s="21" t="str">
        <f aca="false">IF(A51="","",IF(L51&lt;&gt;"Correcto","Revisar coste",IF(F51="Cancelada","Baja efectiva",IF(NOT(ISNUMBER(K51)),"Completar fecha/preaviso",IF(D51&lt;Resumen!$E$4,"Cargo vencido",IF(K51&lt;Resumen!$E$4,"Preaviso vencido",IF(K51&lt;=Resumen!$E$4+7,"Revisar en 7 días","Más adelante")))))))</f>
        <v/>
      </c>
      <c r="N51" s="22" t="n">
        <f aca="false">IF(AND(F51="Activa",L51="Correcto",ISNUMBER(K51)),K51+ROW()/10000,1000000000)</f>
        <v>1000000000</v>
      </c>
      <c r="O51" s="23" t="str">
        <f aca="false">IF(AND(ISNUMBER(G51),G51&gt;0,L51="Correcto"),I51/G51,"n.a.")</f>
        <v>n.a.</v>
      </c>
      <c r="P51" s="0" t="n">
        <f aca="false">IF(COUNTA(A51:H51)&gt;0,ROW(),0)</f>
        <v>0</v>
      </c>
    </row>
    <row r="52" customFormat="false" ht="30" hidden="false" customHeight="true" outlineLevel="0" collapsed="false">
      <c r="A52" s="30"/>
      <c r="B52" s="31"/>
      <c r="C52" s="30"/>
      <c r="D52" s="32"/>
      <c r="E52" s="30"/>
      <c r="F52" s="30"/>
      <c r="G52" s="30"/>
      <c r="H52" s="30"/>
      <c r="I52" s="19" t="n">
        <f aca="false">IF(L52&lt;&gt;"Correcto",0,IF(F52="Activa",B52/C52,0))</f>
        <v>0</v>
      </c>
      <c r="J52" s="19" t="n">
        <f aca="false">I52*12</f>
        <v>0</v>
      </c>
      <c r="K52" s="20" t="str">
        <f aca="false">IF(AND(L52="Correcto",ISNUMBER(D52),OR(E52="",AND(ISNUMBER(E52),E52&gt;=0))),D52-N(E52),"")</f>
        <v/>
      </c>
      <c r="L52" s="9" t="str">
        <f aca="false">IFERROR(IF(COUNTA(A52:H52)=0,"",IF(OR(A52="",NOT(ISNUMBER(B52)),B52&lt;0,NOT(ISNUMBER(C52)),C52&lt;1,MOD(C52,1)&lt;&gt;0,AND(F52&lt;&gt;"Activa",F52&lt;&gt;"Cancelada")),"REVISAR coste","Correcto")),"REVISAR coste")</f>
        <v/>
      </c>
      <c r="M52" s="21" t="str">
        <f aca="false">IF(A52="","",IF(L52&lt;&gt;"Correcto","Revisar coste",IF(F52="Cancelada","Baja efectiva",IF(NOT(ISNUMBER(K52)),"Completar fecha/preaviso",IF(D52&lt;Resumen!$E$4,"Cargo vencido",IF(K52&lt;Resumen!$E$4,"Preaviso vencido",IF(K52&lt;=Resumen!$E$4+7,"Revisar en 7 días","Más adelante")))))))</f>
        <v/>
      </c>
      <c r="N52" s="22" t="n">
        <f aca="false">IF(AND(F52="Activa",L52="Correcto",ISNUMBER(K52)),K52+ROW()/10000,1000000000)</f>
        <v>1000000000</v>
      </c>
      <c r="O52" s="23" t="str">
        <f aca="false">IF(AND(ISNUMBER(G52),G52&gt;0,L52="Correcto"),I52/G52,"n.a.")</f>
        <v>n.a.</v>
      </c>
      <c r="P52" s="0" t="n">
        <f aca="false">IF(COUNTA(A52:H52)&gt;0,ROW(),0)</f>
        <v>0</v>
      </c>
    </row>
    <row r="53" customFormat="false" ht="30" hidden="false" customHeight="true" outlineLevel="0" collapsed="false">
      <c r="A53" s="30"/>
      <c r="B53" s="31"/>
      <c r="C53" s="30"/>
      <c r="D53" s="32"/>
      <c r="E53" s="30"/>
      <c r="F53" s="30"/>
      <c r="G53" s="30"/>
      <c r="H53" s="30"/>
      <c r="I53" s="19" t="n">
        <f aca="false">IF(L53&lt;&gt;"Correcto",0,IF(F53="Activa",B53/C53,0))</f>
        <v>0</v>
      </c>
      <c r="J53" s="19" t="n">
        <f aca="false">I53*12</f>
        <v>0</v>
      </c>
      <c r="K53" s="20" t="str">
        <f aca="false">IF(AND(L53="Correcto",ISNUMBER(D53),OR(E53="",AND(ISNUMBER(E53),E53&gt;=0))),D53-N(E53),"")</f>
        <v/>
      </c>
      <c r="L53" s="9" t="str">
        <f aca="false">IFERROR(IF(COUNTA(A53:H53)=0,"",IF(OR(A53="",NOT(ISNUMBER(B53)),B53&lt;0,NOT(ISNUMBER(C53)),C53&lt;1,MOD(C53,1)&lt;&gt;0,AND(F53&lt;&gt;"Activa",F53&lt;&gt;"Cancelada")),"REVISAR coste","Correcto")),"REVISAR coste")</f>
        <v/>
      </c>
      <c r="M53" s="21" t="str">
        <f aca="false">IF(A53="","",IF(L53&lt;&gt;"Correcto","Revisar coste",IF(F53="Cancelada","Baja efectiva",IF(NOT(ISNUMBER(K53)),"Completar fecha/preaviso",IF(D53&lt;Resumen!$E$4,"Cargo vencido",IF(K53&lt;Resumen!$E$4,"Preaviso vencido",IF(K53&lt;=Resumen!$E$4+7,"Revisar en 7 días","Más adelante")))))))</f>
        <v/>
      </c>
      <c r="N53" s="22" t="n">
        <f aca="false">IF(AND(F53="Activa",L53="Correcto",ISNUMBER(K53)),K53+ROW()/10000,1000000000)</f>
        <v>1000000000</v>
      </c>
      <c r="O53" s="23" t="str">
        <f aca="false">IF(AND(ISNUMBER(G53),G53&gt;0,L53="Correcto"),I53/G53,"n.a.")</f>
        <v>n.a.</v>
      </c>
      <c r="P53" s="0" t="n">
        <f aca="false">IF(COUNTA(A53:H53)&gt;0,ROW(),0)</f>
        <v>0</v>
      </c>
    </row>
    <row r="54" customFormat="false" ht="30" hidden="false" customHeight="true" outlineLevel="0" collapsed="false">
      <c r="A54" s="30"/>
      <c r="B54" s="31"/>
      <c r="C54" s="30"/>
      <c r="D54" s="32"/>
      <c r="E54" s="30"/>
      <c r="F54" s="30"/>
      <c r="G54" s="30"/>
      <c r="H54" s="30"/>
      <c r="I54" s="19" t="n">
        <f aca="false">IF(L54&lt;&gt;"Correcto",0,IF(F54="Activa",B54/C54,0))</f>
        <v>0</v>
      </c>
      <c r="J54" s="19" t="n">
        <f aca="false">I54*12</f>
        <v>0</v>
      </c>
      <c r="K54" s="20" t="str">
        <f aca="false">IF(AND(L54="Correcto",ISNUMBER(D54),OR(E54="",AND(ISNUMBER(E54),E54&gt;=0))),D54-N(E54),"")</f>
        <v/>
      </c>
      <c r="L54" s="9" t="str">
        <f aca="false">IFERROR(IF(COUNTA(A54:H54)=0,"",IF(OR(A54="",NOT(ISNUMBER(B54)),B54&lt;0,NOT(ISNUMBER(C54)),C54&lt;1,MOD(C54,1)&lt;&gt;0,AND(F54&lt;&gt;"Activa",F54&lt;&gt;"Cancelada")),"REVISAR coste","Correcto")),"REVISAR coste")</f>
        <v/>
      </c>
      <c r="M54" s="21" t="str">
        <f aca="false">IF(A54="","",IF(L54&lt;&gt;"Correcto","Revisar coste",IF(F54="Cancelada","Baja efectiva",IF(NOT(ISNUMBER(K54)),"Completar fecha/preaviso",IF(D54&lt;Resumen!$E$4,"Cargo vencido",IF(K54&lt;Resumen!$E$4,"Preaviso vencido",IF(K54&lt;=Resumen!$E$4+7,"Revisar en 7 días","Más adelante")))))))</f>
        <v/>
      </c>
      <c r="N54" s="22" t="n">
        <f aca="false">IF(AND(F54="Activa",L54="Correcto",ISNUMBER(K54)),K54+ROW()/10000,1000000000)</f>
        <v>1000000000</v>
      </c>
      <c r="O54" s="23" t="str">
        <f aca="false">IF(AND(ISNUMBER(G54),G54&gt;0,L54="Correcto"),I54/G54,"n.a.")</f>
        <v>n.a.</v>
      </c>
      <c r="P54" s="0" t="n">
        <f aca="false">IF(COUNTA(A54:H54)&gt;0,ROW(),0)</f>
        <v>0</v>
      </c>
    </row>
    <row r="55" customFormat="false" ht="30" hidden="false" customHeight="true" outlineLevel="0" collapsed="false">
      <c r="A55" s="30"/>
      <c r="B55" s="31"/>
      <c r="C55" s="30"/>
      <c r="D55" s="32"/>
      <c r="E55" s="30"/>
      <c r="F55" s="30"/>
      <c r="G55" s="30"/>
      <c r="H55" s="30"/>
      <c r="I55" s="19" t="n">
        <f aca="false">IF(L55&lt;&gt;"Correcto",0,IF(F55="Activa",B55/C55,0))</f>
        <v>0</v>
      </c>
      <c r="J55" s="19" t="n">
        <f aca="false">I55*12</f>
        <v>0</v>
      </c>
      <c r="K55" s="20" t="str">
        <f aca="false">IF(AND(L55="Correcto",ISNUMBER(D55),OR(E55="",AND(ISNUMBER(E55),E55&gt;=0))),D55-N(E55),"")</f>
        <v/>
      </c>
      <c r="L55" s="9" t="str">
        <f aca="false">IFERROR(IF(COUNTA(A55:H55)=0,"",IF(OR(A55="",NOT(ISNUMBER(B55)),B55&lt;0,NOT(ISNUMBER(C55)),C55&lt;1,MOD(C55,1)&lt;&gt;0,AND(F55&lt;&gt;"Activa",F55&lt;&gt;"Cancelada")),"REVISAR coste","Correcto")),"REVISAR coste")</f>
        <v/>
      </c>
      <c r="M55" s="21" t="str">
        <f aca="false">IF(A55="","",IF(L55&lt;&gt;"Correcto","Revisar coste",IF(F55="Cancelada","Baja efectiva",IF(NOT(ISNUMBER(K55)),"Completar fecha/preaviso",IF(D55&lt;Resumen!$E$4,"Cargo vencido",IF(K55&lt;Resumen!$E$4,"Preaviso vencido",IF(K55&lt;=Resumen!$E$4+7,"Revisar en 7 días","Más adelante")))))))</f>
        <v/>
      </c>
      <c r="N55" s="22" t="n">
        <f aca="false">IF(AND(F55="Activa",L55="Correcto",ISNUMBER(K55)),K55+ROW()/10000,1000000000)</f>
        <v>1000000000</v>
      </c>
      <c r="O55" s="23" t="str">
        <f aca="false">IF(AND(ISNUMBER(G55),G55&gt;0,L55="Correcto"),I55/G55,"n.a.")</f>
        <v>n.a.</v>
      </c>
      <c r="P55" s="0" t="n">
        <f aca="false">IF(COUNTA(A55:H55)&gt;0,ROW(),0)</f>
        <v>0</v>
      </c>
    </row>
    <row r="56" customFormat="false" ht="30" hidden="false" customHeight="true" outlineLevel="0" collapsed="false">
      <c r="A56" s="30"/>
      <c r="B56" s="31"/>
      <c r="C56" s="30"/>
      <c r="D56" s="32"/>
      <c r="E56" s="30"/>
      <c r="F56" s="30"/>
      <c r="G56" s="30"/>
      <c r="H56" s="30"/>
      <c r="I56" s="19" t="n">
        <f aca="false">IF(L56&lt;&gt;"Correcto",0,IF(F56="Activa",B56/C56,0))</f>
        <v>0</v>
      </c>
      <c r="J56" s="19" t="n">
        <f aca="false">I56*12</f>
        <v>0</v>
      </c>
      <c r="K56" s="20" t="str">
        <f aca="false">IF(AND(L56="Correcto",ISNUMBER(D56),OR(E56="",AND(ISNUMBER(E56),E56&gt;=0))),D56-N(E56),"")</f>
        <v/>
      </c>
      <c r="L56" s="9" t="str">
        <f aca="false">IFERROR(IF(COUNTA(A56:H56)=0,"",IF(OR(A56="",NOT(ISNUMBER(B56)),B56&lt;0,NOT(ISNUMBER(C56)),C56&lt;1,MOD(C56,1)&lt;&gt;0,AND(F56&lt;&gt;"Activa",F56&lt;&gt;"Cancelada")),"REVISAR coste","Correcto")),"REVISAR coste")</f>
        <v/>
      </c>
      <c r="M56" s="21" t="str">
        <f aca="false">IF(A56="","",IF(L56&lt;&gt;"Correcto","Revisar coste",IF(F56="Cancelada","Baja efectiva",IF(NOT(ISNUMBER(K56)),"Completar fecha/preaviso",IF(D56&lt;Resumen!$E$4,"Cargo vencido",IF(K56&lt;Resumen!$E$4,"Preaviso vencido",IF(K56&lt;=Resumen!$E$4+7,"Revisar en 7 días","Más adelante")))))))</f>
        <v/>
      </c>
      <c r="N56" s="22" t="n">
        <f aca="false">IF(AND(F56="Activa",L56="Correcto",ISNUMBER(K56)),K56+ROW()/10000,1000000000)</f>
        <v>1000000000</v>
      </c>
      <c r="O56" s="23" t="str">
        <f aca="false">IF(AND(ISNUMBER(G56),G56&gt;0,L56="Correcto"),I56/G56,"n.a.")</f>
        <v>n.a.</v>
      </c>
      <c r="P56" s="0" t="n">
        <f aca="false">IF(COUNTA(A56:H56)&gt;0,ROW(),0)</f>
        <v>0</v>
      </c>
    </row>
    <row r="57" customFormat="false" ht="30" hidden="false" customHeight="true" outlineLevel="0" collapsed="false">
      <c r="A57" s="30"/>
      <c r="B57" s="31"/>
      <c r="C57" s="30"/>
      <c r="D57" s="32"/>
      <c r="E57" s="30"/>
      <c r="F57" s="30"/>
      <c r="G57" s="30"/>
      <c r="H57" s="30"/>
      <c r="I57" s="19" t="n">
        <f aca="false">IF(L57&lt;&gt;"Correcto",0,IF(F57="Activa",B57/C57,0))</f>
        <v>0</v>
      </c>
      <c r="J57" s="19" t="n">
        <f aca="false">I57*12</f>
        <v>0</v>
      </c>
      <c r="K57" s="20" t="str">
        <f aca="false">IF(AND(L57="Correcto",ISNUMBER(D57),OR(E57="",AND(ISNUMBER(E57),E57&gt;=0))),D57-N(E57),"")</f>
        <v/>
      </c>
      <c r="L57" s="9" t="str">
        <f aca="false">IFERROR(IF(COUNTA(A57:H57)=0,"",IF(OR(A57="",NOT(ISNUMBER(B57)),B57&lt;0,NOT(ISNUMBER(C57)),C57&lt;1,MOD(C57,1)&lt;&gt;0,AND(F57&lt;&gt;"Activa",F57&lt;&gt;"Cancelada")),"REVISAR coste","Correcto")),"REVISAR coste")</f>
        <v/>
      </c>
      <c r="M57" s="21" t="str">
        <f aca="false">IF(A57="","",IF(L57&lt;&gt;"Correcto","Revisar coste",IF(F57="Cancelada","Baja efectiva",IF(NOT(ISNUMBER(K57)),"Completar fecha/preaviso",IF(D57&lt;Resumen!$E$4,"Cargo vencido",IF(K57&lt;Resumen!$E$4,"Preaviso vencido",IF(K57&lt;=Resumen!$E$4+7,"Revisar en 7 días","Más adelante")))))))</f>
        <v/>
      </c>
      <c r="N57" s="22" t="n">
        <f aca="false">IF(AND(F57="Activa",L57="Correcto",ISNUMBER(K57)),K57+ROW()/10000,1000000000)</f>
        <v>1000000000</v>
      </c>
      <c r="O57" s="23" t="str">
        <f aca="false">IF(AND(ISNUMBER(G57),G57&gt;0,L57="Correcto"),I57/G57,"n.a.")</f>
        <v>n.a.</v>
      </c>
      <c r="P57" s="0" t="n">
        <f aca="false">IF(COUNTA(A57:H57)&gt;0,ROW(),0)</f>
        <v>0</v>
      </c>
    </row>
    <row r="58" customFormat="false" ht="30" hidden="false" customHeight="true" outlineLevel="0" collapsed="false">
      <c r="A58" s="30"/>
      <c r="B58" s="31"/>
      <c r="C58" s="30"/>
      <c r="D58" s="32"/>
      <c r="E58" s="30"/>
      <c r="F58" s="30"/>
      <c r="G58" s="30"/>
      <c r="H58" s="30"/>
      <c r="I58" s="19" t="n">
        <f aca="false">IF(L58&lt;&gt;"Correcto",0,IF(F58="Activa",B58/C58,0))</f>
        <v>0</v>
      </c>
      <c r="J58" s="19" t="n">
        <f aca="false">I58*12</f>
        <v>0</v>
      </c>
      <c r="K58" s="20" t="str">
        <f aca="false">IF(AND(L58="Correcto",ISNUMBER(D58),OR(E58="",AND(ISNUMBER(E58),E58&gt;=0))),D58-N(E58),"")</f>
        <v/>
      </c>
      <c r="L58" s="9" t="str">
        <f aca="false">IFERROR(IF(COUNTA(A58:H58)=0,"",IF(OR(A58="",NOT(ISNUMBER(B58)),B58&lt;0,NOT(ISNUMBER(C58)),C58&lt;1,MOD(C58,1)&lt;&gt;0,AND(F58&lt;&gt;"Activa",F58&lt;&gt;"Cancelada")),"REVISAR coste","Correcto")),"REVISAR coste")</f>
        <v/>
      </c>
      <c r="M58" s="21" t="str">
        <f aca="false">IF(A58="","",IF(L58&lt;&gt;"Correcto","Revisar coste",IF(F58="Cancelada","Baja efectiva",IF(NOT(ISNUMBER(K58)),"Completar fecha/preaviso",IF(D58&lt;Resumen!$E$4,"Cargo vencido",IF(K58&lt;Resumen!$E$4,"Preaviso vencido",IF(K58&lt;=Resumen!$E$4+7,"Revisar en 7 días","Más adelante")))))))</f>
        <v/>
      </c>
      <c r="N58" s="22" t="n">
        <f aca="false">IF(AND(F58="Activa",L58="Correcto",ISNUMBER(K58)),K58+ROW()/10000,1000000000)</f>
        <v>1000000000</v>
      </c>
      <c r="O58" s="23" t="str">
        <f aca="false">IF(AND(ISNUMBER(G58),G58&gt;0,L58="Correcto"),I58/G58,"n.a.")</f>
        <v>n.a.</v>
      </c>
      <c r="P58" s="0" t="n">
        <f aca="false">IF(COUNTA(A58:H58)&gt;0,ROW(),0)</f>
        <v>0</v>
      </c>
    </row>
    <row r="59" customFormat="false" ht="30" hidden="false" customHeight="true" outlineLevel="0" collapsed="false">
      <c r="A59" s="30"/>
      <c r="B59" s="31"/>
      <c r="C59" s="30"/>
      <c r="D59" s="32"/>
      <c r="E59" s="30"/>
      <c r="F59" s="30"/>
      <c r="G59" s="30"/>
      <c r="H59" s="30"/>
      <c r="I59" s="19" t="n">
        <f aca="false">IF(L59&lt;&gt;"Correcto",0,IF(F59="Activa",B59/C59,0))</f>
        <v>0</v>
      </c>
      <c r="J59" s="19" t="n">
        <f aca="false">I59*12</f>
        <v>0</v>
      </c>
      <c r="K59" s="20" t="str">
        <f aca="false">IF(AND(L59="Correcto",ISNUMBER(D59),OR(E59="",AND(ISNUMBER(E59),E59&gt;=0))),D59-N(E59),"")</f>
        <v/>
      </c>
      <c r="L59" s="9" t="str">
        <f aca="false">IFERROR(IF(COUNTA(A59:H59)=0,"",IF(OR(A59="",NOT(ISNUMBER(B59)),B59&lt;0,NOT(ISNUMBER(C59)),C59&lt;1,MOD(C59,1)&lt;&gt;0,AND(F59&lt;&gt;"Activa",F59&lt;&gt;"Cancelada")),"REVISAR coste","Correcto")),"REVISAR coste")</f>
        <v/>
      </c>
      <c r="M59" s="21" t="str">
        <f aca="false">IF(A59="","",IF(L59&lt;&gt;"Correcto","Revisar coste",IF(F59="Cancelada","Baja efectiva",IF(NOT(ISNUMBER(K59)),"Completar fecha/preaviso",IF(D59&lt;Resumen!$E$4,"Cargo vencido",IF(K59&lt;Resumen!$E$4,"Preaviso vencido",IF(K59&lt;=Resumen!$E$4+7,"Revisar en 7 días","Más adelante")))))))</f>
        <v/>
      </c>
      <c r="N59" s="22" t="n">
        <f aca="false">IF(AND(F59="Activa",L59="Correcto",ISNUMBER(K59)),K59+ROW()/10000,1000000000)</f>
        <v>1000000000</v>
      </c>
      <c r="O59" s="23" t="str">
        <f aca="false">IF(AND(ISNUMBER(G59),G59&gt;0,L59="Correcto"),I59/G59,"n.a.")</f>
        <v>n.a.</v>
      </c>
      <c r="P59" s="0" t="n">
        <f aca="false">IF(COUNTA(A59:H59)&gt;0,ROW(),0)</f>
        <v>0</v>
      </c>
    </row>
    <row r="60" customFormat="false" ht="30" hidden="false" customHeight="true" outlineLevel="0" collapsed="false">
      <c r="A60" s="30"/>
      <c r="B60" s="31"/>
      <c r="C60" s="30"/>
      <c r="D60" s="32"/>
      <c r="E60" s="30"/>
      <c r="F60" s="30"/>
      <c r="G60" s="30"/>
      <c r="H60" s="30"/>
      <c r="I60" s="19" t="n">
        <f aca="false">IF(L60&lt;&gt;"Correcto",0,IF(F60="Activa",B60/C60,0))</f>
        <v>0</v>
      </c>
      <c r="J60" s="19" t="n">
        <f aca="false">I60*12</f>
        <v>0</v>
      </c>
      <c r="K60" s="20" t="str">
        <f aca="false">IF(AND(L60="Correcto",ISNUMBER(D60),OR(E60="",AND(ISNUMBER(E60),E60&gt;=0))),D60-N(E60),"")</f>
        <v/>
      </c>
      <c r="L60" s="9" t="str">
        <f aca="false">IFERROR(IF(COUNTA(A60:H60)=0,"",IF(OR(A60="",NOT(ISNUMBER(B60)),B60&lt;0,NOT(ISNUMBER(C60)),C60&lt;1,MOD(C60,1)&lt;&gt;0,AND(F60&lt;&gt;"Activa",F60&lt;&gt;"Cancelada")),"REVISAR coste","Correcto")),"REVISAR coste")</f>
        <v/>
      </c>
      <c r="M60" s="21" t="str">
        <f aca="false">IF(A60="","",IF(L60&lt;&gt;"Correcto","Revisar coste",IF(F60="Cancelada","Baja efectiva",IF(NOT(ISNUMBER(K60)),"Completar fecha/preaviso",IF(D60&lt;Resumen!$E$4,"Cargo vencido",IF(K60&lt;Resumen!$E$4,"Preaviso vencido",IF(K60&lt;=Resumen!$E$4+7,"Revisar en 7 días","Más adelante")))))))</f>
        <v/>
      </c>
      <c r="N60" s="22" t="n">
        <f aca="false">IF(AND(F60="Activa",L60="Correcto",ISNUMBER(K60)),K60+ROW()/10000,1000000000)</f>
        <v>1000000000</v>
      </c>
      <c r="O60" s="23" t="str">
        <f aca="false">IF(AND(ISNUMBER(G60),G60&gt;0,L60="Correcto"),I60/G60,"n.a.")</f>
        <v>n.a.</v>
      </c>
      <c r="P60" s="0" t="n">
        <f aca="false">IF(COUNTA(A60:H60)&gt;0,ROW(),0)</f>
        <v>0</v>
      </c>
    </row>
    <row r="61" customFormat="false" ht="30" hidden="false" customHeight="true" outlineLevel="0" collapsed="false">
      <c r="A61" s="30"/>
      <c r="B61" s="31"/>
      <c r="C61" s="30"/>
      <c r="D61" s="32"/>
      <c r="E61" s="30"/>
      <c r="F61" s="30"/>
      <c r="G61" s="30"/>
      <c r="H61" s="30"/>
      <c r="I61" s="19" t="n">
        <f aca="false">IF(L61&lt;&gt;"Correcto",0,IF(F61="Activa",B61/C61,0))</f>
        <v>0</v>
      </c>
      <c r="J61" s="19" t="n">
        <f aca="false">I61*12</f>
        <v>0</v>
      </c>
      <c r="K61" s="20" t="str">
        <f aca="false">IF(AND(L61="Correcto",ISNUMBER(D61),OR(E61="",AND(ISNUMBER(E61),E61&gt;=0))),D61-N(E61),"")</f>
        <v/>
      </c>
      <c r="L61" s="9" t="str">
        <f aca="false">IFERROR(IF(COUNTA(A61:H61)=0,"",IF(OR(A61="",NOT(ISNUMBER(B61)),B61&lt;0,NOT(ISNUMBER(C61)),C61&lt;1,MOD(C61,1)&lt;&gt;0,AND(F61&lt;&gt;"Activa",F61&lt;&gt;"Cancelada")),"REVISAR coste","Correcto")),"REVISAR coste")</f>
        <v/>
      </c>
      <c r="M61" s="21" t="str">
        <f aca="false">IF(A61="","",IF(L61&lt;&gt;"Correcto","Revisar coste",IF(F61="Cancelada","Baja efectiva",IF(NOT(ISNUMBER(K61)),"Completar fecha/preaviso",IF(D61&lt;Resumen!$E$4,"Cargo vencido",IF(K61&lt;Resumen!$E$4,"Preaviso vencido",IF(K61&lt;=Resumen!$E$4+7,"Revisar en 7 días","Más adelante")))))))</f>
        <v/>
      </c>
      <c r="N61" s="22" t="n">
        <f aca="false">IF(AND(F61="Activa",L61="Correcto",ISNUMBER(K61)),K61+ROW()/10000,1000000000)</f>
        <v>1000000000</v>
      </c>
      <c r="O61" s="23" t="str">
        <f aca="false">IF(AND(ISNUMBER(G61),G61&gt;0,L61="Correcto"),I61/G61,"n.a.")</f>
        <v>n.a.</v>
      </c>
      <c r="P61" s="0" t="n">
        <f aca="false">IF(COUNTA(A61:H61)&gt;0,ROW(),0)</f>
        <v>0</v>
      </c>
    </row>
    <row r="62" customFormat="false" ht="30" hidden="false" customHeight="true" outlineLevel="0" collapsed="false">
      <c r="A62" s="30"/>
      <c r="B62" s="31"/>
      <c r="C62" s="30"/>
      <c r="D62" s="32"/>
      <c r="E62" s="30"/>
      <c r="F62" s="30"/>
      <c r="G62" s="30"/>
      <c r="H62" s="30"/>
      <c r="I62" s="19" t="n">
        <f aca="false">IF(L62&lt;&gt;"Correcto",0,IF(F62="Activa",B62/C62,0))</f>
        <v>0</v>
      </c>
      <c r="J62" s="19" t="n">
        <f aca="false">I62*12</f>
        <v>0</v>
      </c>
      <c r="K62" s="20" t="str">
        <f aca="false">IF(AND(L62="Correcto",ISNUMBER(D62),OR(E62="",AND(ISNUMBER(E62),E62&gt;=0))),D62-N(E62),"")</f>
        <v/>
      </c>
      <c r="L62" s="9" t="str">
        <f aca="false">IFERROR(IF(COUNTA(A62:H62)=0,"",IF(OR(A62="",NOT(ISNUMBER(B62)),B62&lt;0,NOT(ISNUMBER(C62)),C62&lt;1,MOD(C62,1)&lt;&gt;0,AND(F62&lt;&gt;"Activa",F62&lt;&gt;"Cancelada")),"REVISAR coste","Correcto")),"REVISAR coste")</f>
        <v/>
      </c>
      <c r="M62" s="21" t="str">
        <f aca="false">IF(A62="","",IF(L62&lt;&gt;"Correcto","Revisar coste",IF(F62="Cancelada","Baja efectiva",IF(NOT(ISNUMBER(K62)),"Completar fecha/preaviso",IF(D62&lt;Resumen!$E$4,"Cargo vencido",IF(K62&lt;Resumen!$E$4,"Preaviso vencido",IF(K62&lt;=Resumen!$E$4+7,"Revisar en 7 días","Más adelante")))))))</f>
        <v/>
      </c>
      <c r="N62" s="22" t="n">
        <f aca="false">IF(AND(F62="Activa",L62="Correcto",ISNUMBER(K62)),K62+ROW()/10000,1000000000)</f>
        <v>1000000000</v>
      </c>
      <c r="O62" s="23" t="str">
        <f aca="false">IF(AND(ISNUMBER(G62),G62&gt;0,L62="Correcto"),I62/G62,"n.a.")</f>
        <v>n.a.</v>
      </c>
      <c r="P62" s="0" t="n">
        <f aca="false">IF(COUNTA(A62:H62)&gt;0,ROW(),0)</f>
        <v>0</v>
      </c>
    </row>
    <row r="63" customFormat="false" ht="30" hidden="false" customHeight="true" outlineLevel="0" collapsed="false">
      <c r="A63" s="30"/>
      <c r="B63" s="31"/>
      <c r="C63" s="30"/>
      <c r="D63" s="32"/>
      <c r="E63" s="30"/>
      <c r="F63" s="30"/>
      <c r="G63" s="30"/>
      <c r="H63" s="30"/>
      <c r="I63" s="19" t="n">
        <f aca="false">IF(L63&lt;&gt;"Correcto",0,IF(F63="Activa",B63/C63,0))</f>
        <v>0</v>
      </c>
      <c r="J63" s="19" t="n">
        <f aca="false">I63*12</f>
        <v>0</v>
      </c>
      <c r="K63" s="20" t="str">
        <f aca="false">IF(AND(L63="Correcto",ISNUMBER(D63),OR(E63="",AND(ISNUMBER(E63),E63&gt;=0))),D63-N(E63),"")</f>
        <v/>
      </c>
      <c r="L63" s="9" t="str">
        <f aca="false">IFERROR(IF(COUNTA(A63:H63)=0,"",IF(OR(A63="",NOT(ISNUMBER(B63)),B63&lt;0,NOT(ISNUMBER(C63)),C63&lt;1,MOD(C63,1)&lt;&gt;0,AND(F63&lt;&gt;"Activa",F63&lt;&gt;"Cancelada")),"REVISAR coste","Correcto")),"REVISAR coste")</f>
        <v/>
      </c>
      <c r="M63" s="21" t="str">
        <f aca="false">IF(A63="","",IF(L63&lt;&gt;"Correcto","Revisar coste",IF(F63="Cancelada","Baja efectiva",IF(NOT(ISNUMBER(K63)),"Completar fecha/preaviso",IF(D63&lt;Resumen!$E$4,"Cargo vencido",IF(K63&lt;Resumen!$E$4,"Preaviso vencido",IF(K63&lt;=Resumen!$E$4+7,"Revisar en 7 días","Más adelante")))))))</f>
        <v/>
      </c>
      <c r="N63" s="22" t="n">
        <f aca="false">IF(AND(F63="Activa",L63="Correcto",ISNUMBER(K63)),K63+ROW()/10000,1000000000)</f>
        <v>1000000000</v>
      </c>
      <c r="O63" s="23" t="str">
        <f aca="false">IF(AND(ISNUMBER(G63),G63&gt;0,L63="Correcto"),I63/G63,"n.a.")</f>
        <v>n.a.</v>
      </c>
      <c r="P63" s="0" t="n">
        <f aca="false">IF(COUNTA(A63:H63)&gt;0,ROW(),0)</f>
        <v>0</v>
      </c>
    </row>
    <row r="64" customFormat="false" ht="30" hidden="false" customHeight="true" outlineLevel="0" collapsed="false">
      <c r="A64" s="30"/>
      <c r="B64" s="31"/>
      <c r="C64" s="30"/>
      <c r="D64" s="32"/>
      <c r="E64" s="30"/>
      <c r="F64" s="30"/>
      <c r="G64" s="30"/>
      <c r="H64" s="30"/>
      <c r="I64" s="19" t="n">
        <f aca="false">IF(L64&lt;&gt;"Correcto",0,IF(F64="Activa",B64/C64,0))</f>
        <v>0</v>
      </c>
      <c r="J64" s="19" t="n">
        <f aca="false">I64*12</f>
        <v>0</v>
      </c>
      <c r="K64" s="20" t="str">
        <f aca="false">IF(AND(L64="Correcto",ISNUMBER(D64),OR(E64="",AND(ISNUMBER(E64),E64&gt;=0))),D64-N(E64),"")</f>
        <v/>
      </c>
      <c r="L64" s="9" t="str">
        <f aca="false">IFERROR(IF(COUNTA(A64:H64)=0,"",IF(OR(A64="",NOT(ISNUMBER(B64)),B64&lt;0,NOT(ISNUMBER(C64)),C64&lt;1,MOD(C64,1)&lt;&gt;0,AND(F64&lt;&gt;"Activa",F64&lt;&gt;"Cancelada")),"REVISAR coste","Correcto")),"REVISAR coste")</f>
        <v/>
      </c>
      <c r="M64" s="21" t="str">
        <f aca="false">IF(A64="","",IF(L64&lt;&gt;"Correcto","Revisar coste",IF(F64="Cancelada","Baja efectiva",IF(NOT(ISNUMBER(K64)),"Completar fecha/preaviso",IF(D64&lt;Resumen!$E$4,"Cargo vencido",IF(K64&lt;Resumen!$E$4,"Preaviso vencido",IF(K64&lt;=Resumen!$E$4+7,"Revisar en 7 días","Más adelante")))))))</f>
        <v/>
      </c>
      <c r="N64" s="22" t="n">
        <f aca="false">IF(AND(F64="Activa",L64="Correcto",ISNUMBER(K64)),K64+ROW()/10000,1000000000)</f>
        <v>1000000000</v>
      </c>
      <c r="O64" s="23" t="str">
        <f aca="false">IF(AND(ISNUMBER(G64),G64&gt;0,L64="Correcto"),I64/G64,"n.a.")</f>
        <v>n.a.</v>
      </c>
      <c r="P64" s="0" t="n">
        <f aca="false">IF(COUNTA(A64:H64)&gt;0,ROW(),0)</f>
        <v>0</v>
      </c>
    </row>
    <row r="65" customFormat="false" ht="30" hidden="false" customHeight="true" outlineLevel="0" collapsed="false">
      <c r="A65" s="30"/>
      <c r="B65" s="31"/>
      <c r="C65" s="30"/>
      <c r="D65" s="32"/>
      <c r="E65" s="30"/>
      <c r="F65" s="30"/>
      <c r="G65" s="30"/>
      <c r="H65" s="30"/>
      <c r="I65" s="19" t="n">
        <f aca="false">IF(L65&lt;&gt;"Correcto",0,IF(F65="Activa",B65/C65,0))</f>
        <v>0</v>
      </c>
      <c r="J65" s="19" t="n">
        <f aca="false">I65*12</f>
        <v>0</v>
      </c>
      <c r="K65" s="20" t="str">
        <f aca="false">IF(AND(L65="Correcto",ISNUMBER(D65),OR(E65="",AND(ISNUMBER(E65),E65&gt;=0))),D65-N(E65),"")</f>
        <v/>
      </c>
      <c r="L65" s="9" t="str">
        <f aca="false">IFERROR(IF(COUNTA(A65:H65)=0,"",IF(OR(A65="",NOT(ISNUMBER(B65)),B65&lt;0,NOT(ISNUMBER(C65)),C65&lt;1,MOD(C65,1)&lt;&gt;0,AND(F65&lt;&gt;"Activa",F65&lt;&gt;"Cancelada")),"REVISAR coste","Correcto")),"REVISAR coste")</f>
        <v/>
      </c>
      <c r="M65" s="21" t="str">
        <f aca="false">IF(A65="","",IF(L65&lt;&gt;"Correcto","Revisar coste",IF(F65="Cancelada","Baja efectiva",IF(NOT(ISNUMBER(K65)),"Completar fecha/preaviso",IF(D65&lt;Resumen!$E$4,"Cargo vencido",IF(K65&lt;Resumen!$E$4,"Preaviso vencido",IF(K65&lt;=Resumen!$E$4+7,"Revisar en 7 días","Más adelante")))))))</f>
        <v/>
      </c>
      <c r="N65" s="22" t="n">
        <f aca="false">IF(AND(F65="Activa",L65="Correcto",ISNUMBER(K65)),K65+ROW()/10000,1000000000)</f>
        <v>1000000000</v>
      </c>
      <c r="O65" s="23" t="str">
        <f aca="false">IF(AND(ISNUMBER(G65),G65&gt;0,L65="Correcto"),I65/G65,"n.a.")</f>
        <v>n.a.</v>
      </c>
      <c r="P65" s="0" t="n">
        <f aca="false">IF(COUNTA(A65:H65)&gt;0,ROW(),0)</f>
        <v>0</v>
      </c>
    </row>
    <row r="66" customFormat="false" ht="30" hidden="false" customHeight="true" outlineLevel="0" collapsed="false">
      <c r="A66" s="30"/>
      <c r="B66" s="31"/>
      <c r="C66" s="30"/>
      <c r="D66" s="32"/>
      <c r="E66" s="30"/>
      <c r="F66" s="30"/>
      <c r="G66" s="30"/>
      <c r="H66" s="30"/>
      <c r="I66" s="19" t="n">
        <f aca="false">IF(L66&lt;&gt;"Correcto",0,IF(F66="Activa",B66/C66,0))</f>
        <v>0</v>
      </c>
      <c r="J66" s="19" t="n">
        <f aca="false">I66*12</f>
        <v>0</v>
      </c>
      <c r="K66" s="20" t="str">
        <f aca="false">IF(AND(L66="Correcto",ISNUMBER(D66),OR(E66="",AND(ISNUMBER(E66),E66&gt;=0))),D66-N(E66),"")</f>
        <v/>
      </c>
      <c r="L66" s="9" t="str">
        <f aca="false">IFERROR(IF(COUNTA(A66:H66)=0,"",IF(OR(A66="",NOT(ISNUMBER(B66)),B66&lt;0,NOT(ISNUMBER(C66)),C66&lt;1,MOD(C66,1)&lt;&gt;0,AND(F66&lt;&gt;"Activa",F66&lt;&gt;"Cancelada")),"REVISAR coste","Correcto")),"REVISAR coste")</f>
        <v/>
      </c>
      <c r="M66" s="21" t="str">
        <f aca="false">IF(A66="","",IF(L66&lt;&gt;"Correcto","Revisar coste",IF(F66="Cancelada","Baja efectiva",IF(NOT(ISNUMBER(K66)),"Completar fecha/preaviso",IF(D66&lt;Resumen!$E$4,"Cargo vencido",IF(K66&lt;Resumen!$E$4,"Preaviso vencido",IF(K66&lt;=Resumen!$E$4+7,"Revisar en 7 días","Más adelante")))))))</f>
        <v/>
      </c>
      <c r="N66" s="22" t="n">
        <f aca="false">IF(AND(F66="Activa",L66="Correcto",ISNUMBER(K66)),K66+ROW()/10000,1000000000)</f>
        <v>1000000000</v>
      </c>
      <c r="O66" s="23" t="str">
        <f aca="false">IF(AND(ISNUMBER(G66),G66&gt;0,L66="Correcto"),I66/G66,"n.a.")</f>
        <v>n.a.</v>
      </c>
      <c r="P66" s="0" t="n">
        <f aca="false">IF(COUNTA(A66:H66)&gt;0,ROW(),0)</f>
        <v>0</v>
      </c>
    </row>
    <row r="67" customFormat="false" ht="30" hidden="false" customHeight="true" outlineLevel="0" collapsed="false">
      <c r="A67" s="30"/>
      <c r="B67" s="31"/>
      <c r="C67" s="30"/>
      <c r="D67" s="32"/>
      <c r="E67" s="30"/>
      <c r="F67" s="30"/>
      <c r="G67" s="30"/>
      <c r="H67" s="30"/>
      <c r="I67" s="19" t="n">
        <f aca="false">IF(L67&lt;&gt;"Correcto",0,IF(F67="Activa",B67/C67,0))</f>
        <v>0</v>
      </c>
      <c r="J67" s="19" t="n">
        <f aca="false">I67*12</f>
        <v>0</v>
      </c>
      <c r="K67" s="20" t="str">
        <f aca="false">IF(AND(L67="Correcto",ISNUMBER(D67),OR(E67="",AND(ISNUMBER(E67),E67&gt;=0))),D67-N(E67),"")</f>
        <v/>
      </c>
      <c r="L67" s="9" t="str">
        <f aca="false">IFERROR(IF(COUNTA(A67:H67)=0,"",IF(OR(A67="",NOT(ISNUMBER(B67)),B67&lt;0,NOT(ISNUMBER(C67)),C67&lt;1,MOD(C67,1)&lt;&gt;0,AND(F67&lt;&gt;"Activa",F67&lt;&gt;"Cancelada")),"REVISAR coste","Correcto")),"REVISAR coste")</f>
        <v/>
      </c>
      <c r="M67" s="21" t="str">
        <f aca="false">IF(A67="","",IF(L67&lt;&gt;"Correcto","Revisar coste",IF(F67="Cancelada","Baja efectiva",IF(NOT(ISNUMBER(K67)),"Completar fecha/preaviso",IF(D67&lt;Resumen!$E$4,"Cargo vencido",IF(K67&lt;Resumen!$E$4,"Preaviso vencido",IF(K67&lt;=Resumen!$E$4+7,"Revisar en 7 días","Más adelante")))))))</f>
        <v/>
      </c>
      <c r="N67" s="22" t="n">
        <f aca="false">IF(AND(F67="Activa",L67="Correcto",ISNUMBER(K67)),K67+ROW()/10000,1000000000)</f>
        <v>1000000000</v>
      </c>
      <c r="O67" s="23" t="str">
        <f aca="false">IF(AND(ISNUMBER(G67),G67&gt;0,L67="Correcto"),I67/G67,"n.a.")</f>
        <v>n.a.</v>
      </c>
      <c r="P67" s="0" t="n">
        <f aca="false">IF(COUNTA(A67:H67)&gt;0,ROW(),0)</f>
        <v>0</v>
      </c>
    </row>
    <row r="68" customFormat="false" ht="30" hidden="false" customHeight="true" outlineLevel="0" collapsed="false">
      <c r="A68" s="30"/>
      <c r="B68" s="31"/>
      <c r="C68" s="30"/>
      <c r="D68" s="32"/>
      <c r="E68" s="30"/>
      <c r="F68" s="30"/>
      <c r="G68" s="30"/>
      <c r="H68" s="30"/>
      <c r="I68" s="19" t="n">
        <f aca="false">IF(L68&lt;&gt;"Correcto",0,IF(F68="Activa",B68/C68,0))</f>
        <v>0</v>
      </c>
      <c r="J68" s="19" t="n">
        <f aca="false">I68*12</f>
        <v>0</v>
      </c>
      <c r="K68" s="20" t="str">
        <f aca="false">IF(AND(L68="Correcto",ISNUMBER(D68),OR(E68="",AND(ISNUMBER(E68),E68&gt;=0))),D68-N(E68),"")</f>
        <v/>
      </c>
      <c r="L68" s="9" t="str">
        <f aca="false">IFERROR(IF(COUNTA(A68:H68)=0,"",IF(OR(A68="",NOT(ISNUMBER(B68)),B68&lt;0,NOT(ISNUMBER(C68)),C68&lt;1,MOD(C68,1)&lt;&gt;0,AND(F68&lt;&gt;"Activa",F68&lt;&gt;"Cancelada")),"REVISAR coste","Correcto")),"REVISAR coste")</f>
        <v/>
      </c>
      <c r="M68" s="21" t="str">
        <f aca="false">IF(A68="","",IF(L68&lt;&gt;"Correcto","Revisar coste",IF(F68="Cancelada","Baja efectiva",IF(NOT(ISNUMBER(K68)),"Completar fecha/preaviso",IF(D68&lt;Resumen!$E$4,"Cargo vencido",IF(K68&lt;Resumen!$E$4,"Preaviso vencido",IF(K68&lt;=Resumen!$E$4+7,"Revisar en 7 días","Más adelante")))))))</f>
        <v/>
      </c>
      <c r="N68" s="22" t="n">
        <f aca="false">IF(AND(F68="Activa",L68="Correcto",ISNUMBER(K68)),K68+ROW()/10000,1000000000)</f>
        <v>1000000000</v>
      </c>
      <c r="O68" s="23" t="str">
        <f aca="false">IF(AND(ISNUMBER(G68),G68&gt;0,L68="Correcto"),I68/G68,"n.a.")</f>
        <v>n.a.</v>
      </c>
      <c r="P68" s="0" t="n">
        <f aca="false">IF(COUNTA(A68:H68)&gt;0,ROW(),0)</f>
        <v>0</v>
      </c>
    </row>
    <row r="69" customFormat="false" ht="30" hidden="false" customHeight="true" outlineLevel="0" collapsed="false">
      <c r="A69" s="30"/>
      <c r="B69" s="31"/>
      <c r="C69" s="30"/>
      <c r="D69" s="32"/>
      <c r="E69" s="30"/>
      <c r="F69" s="30"/>
      <c r="G69" s="30"/>
      <c r="H69" s="30"/>
      <c r="I69" s="19" t="n">
        <f aca="false">IF(L69&lt;&gt;"Correcto",0,IF(F69="Activa",B69/C69,0))</f>
        <v>0</v>
      </c>
      <c r="J69" s="19" t="n">
        <f aca="false">I69*12</f>
        <v>0</v>
      </c>
      <c r="K69" s="20" t="str">
        <f aca="false">IF(AND(L69="Correcto",ISNUMBER(D69),OR(E69="",AND(ISNUMBER(E69),E69&gt;=0))),D69-N(E69),"")</f>
        <v/>
      </c>
      <c r="L69" s="9" t="str">
        <f aca="false">IFERROR(IF(COUNTA(A69:H69)=0,"",IF(OR(A69="",NOT(ISNUMBER(B69)),B69&lt;0,NOT(ISNUMBER(C69)),C69&lt;1,MOD(C69,1)&lt;&gt;0,AND(F69&lt;&gt;"Activa",F69&lt;&gt;"Cancelada")),"REVISAR coste","Correcto")),"REVISAR coste")</f>
        <v/>
      </c>
      <c r="M69" s="21" t="str">
        <f aca="false">IF(A69="","",IF(L69&lt;&gt;"Correcto","Revisar coste",IF(F69="Cancelada","Baja efectiva",IF(NOT(ISNUMBER(K69)),"Completar fecha/preaviso",IF(D69&lt;Resumen!$E$4,"Cargo vencido",IF(K69&lt;Resumen!$E$4,"Preaviso vencido",IF(K69&lt;=Resumen!$E$4+7,"Revisar en 7 días","Más adelante")))))))</f>
        <v/>
      </c>
      <c r="N69" s="22" t="n">
        <f aca="false">IF(AND(F69="Activa",L69="Correcto",ISNUMBER(K69)),K69+ROW()/10000,1000000000)</f>
        <v>1000000000</v>
      </c>
      <c r="O69" s="23" t="str">
        <f aca="false">IF(AND(ISNUMBER(G69),G69&gt;0,L69="Correcto"),I69/G69,"n.a.")</f>
        <v>n.a.</v>
      </c>
      <c r="P69" s="0" t="n">
        <f aca="false">IF(COUNTA(A69:H69)&gt;0,ROW(),0)</f>
        <v>0</v>
      </c>
    </row>
    <row r="70" customFormat="false" ht="30" hidden="false" customHeight="true" outlineLevel="0" collapsed="false">
      <c r="A70" s="30"/>
      <c r="B70" s="31"/>
      <c r="C70" s="30"/>
      <c r="D70" s="32"/>
      <c r="E70" s="30"/>
      <c r="F70" s="30"/>
      <c r="G70" s="30"/>
      <c r="H70" s="30"/>
      <c r="I70" s="19" t="n">
        <f aca="false">IF(L70&lt;&gt;"Correcto",0,IF(F70="Activa",B70/C70,0))</f>
        <v>0</v>
      </c>
      <c r="J70" s="19" t="n">
        <f aca="false">I70*12</f>
        <v>0</v>
      </c>
      <c r="K70" s="20" t="str">
        <f aca="false">IF(AND(L70="Correcto",ISNUMBER(D70),OR(E70="",AND(ISNUMBER(E70),E70&gt;=0))),D70-N(E70),"")</f>
        <v/>
      </c>
      <c r="L70" s="9" t="str">
        <f aca="false">IFERROR(IF(COUNTA(A70:H70)=0,"",IF(OR(A70="",NOT(ISNUMBER(B70)),B70&lt;0,NOT(ISNUMBER(C70)),C70&lt;1,MOD(C70,1)&lt;&gt;0,AND(F70&lt;&gt;"Activa",F70&lt;&gt;"Cancelada")),"REVISAR coste","Correcto")),"REVISAR coste")</f>
        <v/>
      </c>
      <c r="M70" s="21" t="str">
        <f aca="false">IF(A70="","",IF(L70&lt;&gt;"Correcto","Revisar coste",IF(F70="Cancelada","Baja efectiva",IF(NOT(ISNUMBER(K70)),"Completar fecha/preaviso",IF(D70&lt;Resumen!$E$4,"Cargo vencido",IF(K70&lt;Resumen!$E$4,"Preaviso vencido",IF(K70&lt;=Resumen!$E$4+7,"Revisar en 7 días","Más adelante")))))))</f>
        <v/>
      </c>
      <c r="N70" s="22" t="n">
        <f aca="false">IF(AND(F70="Activa",L70="Correcto",ISNUMBER(K70)),K70+ROW()/10000,1000000000)</f>
        <v>1000000000</v>
      </c>
      <c r="O70" s="23" t="str">
        <f aca="false">IF(AND(ISNUMBER(G70),G70&gt;0,L70="Correcto"),I70/G70,"n.a.")</f>
        <v>n.a.</v>
      </c>
      <c r="P70" s="0" t="n">
        <f aca="false">IF(COUNTA(A70:H70)&gt;0,ROW(),0)</f>
        <v>0</v>
      </c>
    </row>
    <row r="71" customFormat="false" ht="30" hidden="false" customHeight="true" outlineLevel="0" collapsed="false">
      <c r="A71" s="30"/>
      <c r="B71" s="31"/>
      <c r="C71" s="30"/>
      <c r="D71" s="32"/>
      <c r="E71" s="30"/>
      <c r="F71" s="30"/>
      <c r="G71" s="30"/>
      <c r="H71" s="30"/>
      <c r="I71" s="19" t="n">
        <f aca="false">IF(L71&lt;&gt;"Correcto",0,IF(F71="Activa",B71/C71,0))</f>
        <v>0</v>
      </c>
      <c r="J71" s="19" t="n">
        <f aca="false">I71*12</f>
        <v>0</v>
      </c>
      <c r="K71" s="20" t="str">
        <f aca="false">IF(AND(L71="Correcto",ISNUMBER(D71),OR(E71="",AND(ISNUMBER(E71),E71&gt;=0))),D71-N(E71),"")</f>
        <v/>
      </c>
      <c r="L71" s="9" t="str">
        <f aca="false">IFERROR(IF(COUNTA(A71:H71)=0,"",IF(OR(A71="",NOT(ISNUMBER(B71)),B71&lt;0,NOT(ISNUMBER(C71)),C71&lt;1,MOD(C71,1)&lt;&gt;0,AND(F71&lt;&gt;"Activa",F71&lt;&gt;"Cancelada")),"REVISAR coste","Correcto")),"REVISAR coste")</f>
        <v/>
      </c>
      <c r="M71" s="21" t="str">
        <f aca="false">IF(A71="","",IF(L71&lt;&gt;"Correcto","Revisar coste",IF(F71="Cancelada","Baja efectiva",IF(NOT(ISNUMBER(K71)),"Completar fecha/preaviso",IF(D71&lt;Resumen!$E$4,"Cargo vencido",IF(K71&lt;Resumen!$E$4,"Preaviso vencido",IF(K71&lt;=Resumen!$E$4+7,"Revisar en 7 días","Más adelante")))))))</f>
        <v/>
      </c>
      <c r="N71" s="22" t="n">
        <f aca="false">IF(AND(F71="Activa",L71="Correcto",ISNUMBER(K71)),K71+ROW()/10000,1000000000)</f>
        <v>1000000000</v>
      </c>
      <c r="O71" s="23" t="str">
        <f aca="false">IF(AND(ISNUMBER(G71),G71&gt;0,L71="Correcto"),I71/G71,"n.a.")</f>
        <v>n.a.</v>
      </c>
      <c r="P71" s="0" t="n">
        <f aca="false">IF(COUNTA(A71:H71)&gt;0,ROW(),0)</f>
        <v>0</v>
      </c>
    </row>
    <row r="72" customFormat="false" ht="30" hidden="false" customHeight="true" outlineLevel="0" collapsed="false">
      <c r="A72" s="30"/>
      <c r="B72" s="31"/>
      <c r="C72" s="30"/>
      <c r="D72" s="32"/>
      <c r="E72" s="30"/>
      <c r="F72" s="30"/>
      <c r="G72" s="30"/>
      <c r="H72" s="30"/>
      <c r="I72" s="19" t="n">
        <f aca="false">IF(L72&lt;&gt;"Correcto",0,IF(F72="Activa",B72/C72,0))</f>
        <v>0</v>
      </c>
      <c r="J72" s="19" t="n">
        <f aca="false">I72*12</f>
        <v>0</v>
      </c>
      <c r="K72" s="20" t="str">
        <f aca="false">IF(AND(L72="Correcto",ISNUMBER(D72),OR(E72="",AND(ISNUMBER(E72),E72&gt;=0))),D72-N(E72),"")</f>
        <v/>
      </c>
      <c r="L72" s="9" t="str">
        <f aca="false">IFERROR(IF(COUNTA(A72:H72)=0,"",IF(OR(A72="",NOT(ISNUMBER(B72)),B72&lt;0,NOT(ISNUMBER(C72)),C72&lt;1,MOD(C72,1)&lt;&gt;0,AND(F72&lt;&gt;"Activa",F72&lt;&gt;"Cancelada")),"REVISAR coste","Correcto")),"REVISAR coste")</f>
        <v/>
      </c>
      <c r="M72" s="21" t="str">
        <f aca="false">IF(A72="","",IF(L72&lt;&gt;"Correcto","Revisar coste",IF(F72="Cancelada","Baja efectiva",IF(NOT(ISNUMBER(K72)),"Completar fecha/preaviso",IF(D72&lt;Resumen!$E$4,"Cargo vencido",IF(K72&lt;Resumen!$E$4,"Preaviso vencido",IF(K72&lt;=Resumen!$E$4+7,"Revisar en 7 días","Más adelante")))))))</f>
        <v/>
      </c>
      <c r="N72" s="22" t="n">
        <f aca="false">IF(AND(F72="Activa",L72="Correcto",ISNUMBER(K72)),K72+ROW()/10000,1000000000)</f>
        <v>1000000000</v>
      </c>
      <c r="O72" s="23" t="str">
        <f aca="false">IF(AND(ISNUMBER(G72),G72&gt;0,L72="Correcto"),I72/G72,"n.a.")</f>
        <v>n.a.</v>
      </c>
      <c r="P72" s="0" t="n">
        <f aca="false">IF(COUNTA(A72:H72)&gt;0,ROW(),0)</f>
        <v>0</v>
      </c>
    </row>
    <row r="73" customFormat="false" ht="30" hidden="false" customHeight="true" outlineLevel="0" collapsed="false">
      <c r="A73" s="30"/>
      <c r="B73" s="31"/>
      <c r="C73" s="30"/>
      <c r="D73" s="32"/>
      <c r="E73" s="30"/>
      <c r="F73" s="30"/>
      <c r="G73" s="30"/>
      <c r="H73" s="30"/>
      <c r="I73" s="19" t="n">
        <f aca="false">IF(L73&lt;&gt;"Correcto",0,IF(F73="Activa",B73/C73,0))</f>
        <v>0</v>
      </c>
      <c r="J73" s="19" t="n">
        <f aca="false">I73*12</f>
        <v>0</v>
      </c>
      <c r="K73" s="20" t="str">
        <f aca="false">IF(AND(L73="Correcto",ISNUMBER(D73),OR(E73="",AND(ISNUMBER(E73),E73&gt;=0))),D73-N(E73),"")</f>
        <v/>
      </c>
      <c r="L73" s="9" t="str">
        <f aca="false">IFERROR(IF(COUNTA(A73:H73)=0,"",IF(OR(A73="",NOT(ISNUMBER(B73)),B73&lt;0,NOT(ISNUMBER(C73)),C73&lt;1,MOD(C73,1)&lt;&gt;0,AND(F73&lt;&gt;"Activa",F73&lt;&gt;"Cancelada")),"REVISAR coste","Correcto")),"REVISAR coste")</f>
        <v/>
      </c>
      <c r="M73" s="21" t="str">
        <f aca="false">IF(A73="","",IF(L73&lt;&gt;"Correcto","Revisar coste",IF(F73="Cancelada","Baja efectiva",IF(NOT(ISNUMBER(K73)),"Completar fecha/preaviso",IF(D73&lt;Resumen!$E$4,"Cargo vencido",IF(K73&lt;Resumen!$E$4,"Preaviso vencido",IF(K73&lt;=Resumen!$E$4+7,"Revisar en 7 días","Más adelante")))))))</f>
        <v/>
      </c>
      <c r="N73" s="22" t="n">
        <f aca="false">IF(AND(F73="Activa",L73="Correcto",ISNUMBER(K73)),K73+ROW()/10000,1000000000)</f>
        <v>1000000000</v>
      </c>
      <c r="O73" s="23" t="str">
        <f aca="false">IF(AND(ISNUMBER(G73),G73&gt;0,L73="Correcto"),I73/G73,"n.a.")</f>
        <v>n.a.</v>
      </c>
      <c r="P73" s="0" t="n">
        <f aca="false">IF(COUNTA(A73:H73)&gt;0,ROW(),0)</f>
        <v>0</v>
      </c>
    </row>
    <row r="74" customFormat="false" ht="30" hidden="false" customHeight="true" outlineLevel="0" collapsed="false">
      <c r="A74" s="30"/>
      <c r="B74" s="31"/>
      <c r="C74" s="30"/>
      <c r="D74" s="32"/>
      <c r="E74" s="30"/>
      <c r="F74" s="30"/>
      <c r="G74" s="30"/>
      <c r="H74" s="30"/>
      <c r="I74" s="19" t="n">
        <f aca="false">IF(L74&lt;&gt;"Correcto",0,IF(F74="Activa",B74/C74,0))</f>
        <v>0</v>
      </c>
      <c r="J74" s="19" t="n">
        <f aca="false">I74*12</f>
        <v>0</v>
      </c>
      <c r="K74" s="20" t="str">
        <f aca="false">IF(AND(L74="Correcto",ISNUMBER(D74),OR(E74="",AND(ISNUMBER(E74),E74&gt;=0))),D74-N(E74),"")</f>
        <v/>
      </c>
      <c r="L74" s="9" t="str">
        <f aca="false">IFERROR(IF(COUNTA(A74:H74)=0,"",IF(OR(A74="",NOT(ISNUMBER(B74)),B74&lt;0,NOT(ISNUMBER(C74)),C74&lt;1,MOD(C74,1)&lt;&gt;0,AND(F74&lt;&gt;"Activa",F74&lt;&gt;"Cancelada")),"REVISAR coste","Correcto")),"REVISAR coste")</f>
        <v/>
      </c>
      <c r="M74" s="21" t="str">
        <f aca="false">IF(A74="","",IF(L74&lt;&gt;"Correcto","Revisar coste",IF(F74="Cancelada","Baja efectiva",IF(NOT(ISNUMBER(K74)),"Completar fecha/preaviso",IF(D74&lt;Resumen!$E$4,"Cargo vencido",IF(K74&lt;Resumen!$E$4,"Preaviso vencido",IF(K74&lt;=Resumen!$E$4+7,"Revisar en 7 días","Más adelante")))))))</f>
        <v/>
      </c>
      <c r="N74" s="22" t="n">
        <f aca="false">IF(AND(F74="Activa",L74="Correcto",ISNUMBER(K74)),K74+ROW()/10000,1000000000)</f>
        <v>1000000000</v>
      </c>
      <c r="O74" s="23" t="str">
        <f aca="false">IF(AND(ISNUMBER(G74),G74&gt;0,L74="Correcto"),I74/G74,"n.a.")</f>
        <v>n.a.</v>
      </c>
      <c r="P74" s="0" t="n">
        <f aca="false">IF(COUNTA(A74:H74)&gt;0,ROW(),0)</f>
        <v>0</v>
      </c>
    </row>
    <row r="75" customFormat="false" ht="30" hidden="false" customHeight="true" outlineLevel="0" collapsed="false">
      <c r="A75" s="30"/>
      <c r="B75" s="31"/>
      <c r="C75" s="30"/>
      <c r="D75" s="32"/>
      <c r="E75" s="30"/>
      <c r="F75" s="30"/>
      <c r="G75" s="30"/>
      <c r="H75" s="30"/>
      <c r="I75" s="19" t="n">
        <f aca="false">IF(L75&lt;&gt;"Correcto",0,IF(F75="Activa",B75/C75,0))</f>
        <v>0</v>
      </c>
      <c r="J75" s="19" t="n">
        <f aca="false">I75*12</f>
        <v>0</v>
      </c>
      <c r="K75" s="20" t="str">
        <f aca="false">IF(AND(L75="Correcto",ISNUMBER(D75),OR(E75="",AND(ISNUMBER(E75),E75&gt;=0))),D75-N(E75),"")</f>
        <v/>
      </c>
      <c r="L75" s="9" t="str">
        <f aca="false">IFERROR(IF(COUNTA(A75:H75)=0,"",IF(OR(A75="",NOT(ISNUMBER(B75)),B75&lt;0,NOT(ISNUMBER(C75)),C75&lt;1,MOD(C75,1)&lt;&gt;0,AND(F75&lt;&gt;"Activa",F75&lt;&gt;"Cancelada")),"REVISAR coste","Correcto")),"REVISAR coste")</f>
        <v/>
      </c>
      <c r="M75" s="21" t="str">
        <f aca="false">IF(A75="","",IF(L75&lt;&gt;"Correcto","Revisar coste",IF(F75="Cancelada","Baja efectiva",IF(NOT(ISNUMBER(K75)),"Completar fecha/preaviso",IF(D75&lt;Resumen!$E$4,"Cargo vencido",IF(K75&lt;Resumen!$E$4,"Preaviso vencido",IF(K75&lt;=Resumen!$E$4+7,"Revisar en 7 días","Más adelante")))))))</f>
        <v/>
      </c>
      <c r="N75" s="22" t="n">
        <f aca="false">IF(AND(F75="Activa",L75="Correcto",ISNUMBER(K75)),K75+ROW()/10000,1000000000)</f>
        <v>1000000000</v>
      </c>
      <c r="O75" s="23" t="str">
        <f aca="false">IF(AND(ISNUMBER(G75),G75&gt;0,L75="Correcto"),I75/G75,"n.a.")</f>
        <v>n.a.</v>
      </c>
      <c r="P75" s="0" t="n">
        <f aca="false">IF(COUNTA(A75:H75)&gt;0,ROW(),0)</f>
        <v>0</v>
      </c>
    </row>
    <row r="76" customFormat="false" ht="30" hidden="false" customHeight="true" outlineLevel="0" collapsed="false">
      <c r="A76" s="30"/>
      <c r="B76" s="31"/>
      <c r="C76" s="30"/>
      <c r="D76" s="32"/>
      <c r="E76" s="30"/>
      <c r="F76" s="30"/>
      <c r="G76" s="30"/>
      <c r="H76" s="30"/>
      <c r="I76" s="19" t="n">
        <f aca="false">IF(L76&lt;&gt;"Correcto",0,IF(F76="Activa",B76/C76,0))</f>
        <v>0</v>
      </c>
      <c r="J76" s="19" t="n">
        <f aca="false">I76*12</f>
        <v>0</v>
      </c>
      <c r="K76" s="20" t="str">
        <f aca="false">IF(AND(L76="Correcto",ISNUMBER(D76),OR(E76="",AND(ISNUMBER(E76),E76&gt;=0))),D76-N(E76),"")</f>
        <v/>
      </c>
      <c r="L76" s="9" t="str">
        <f aca="false">IFERROR(IF(COUNTA(A76:H76)=0,"",IF(OR(A76="",NOT(ISNUMBER(B76)),B76&lt;0,NOT(ISNUMBER(C76)),C76&lt;1,MOD(C76,1)&lt;&gt;0,AND(F76&lt;&gt;"Activa",F76&lt;&gt;"Cancelada")),"REVISAR coste","Correcto")),"REVISAR coste")</f>
        <v/>
      </c>
      <c r="M76" s="21" t="str">
        <f aca="false">IF(A76="","",IF(L76&lt;&gt;"Correcto","Revisar coste",IF(F76="Cancelada","Baja efectiva",IF(NOT(ISNUMBER(K76)),"Completar fecha/preaviso",IF(D76&lt;Resumen!$E$4,"Cargo vencido",IF(K76&lt;Resumen!$E$4,"Preaviso vencido",IF(K76&lt;=Resumen!$E$4+7,"Revisar en 7 días","Más adelante")))))))</f>
        <v/>
      </c>
      <c r="N76" s="22" t="n">
        <f aca="false">IF(AND(F76="Activa",L76="Correcto",ISNUMBER(K76)),K76+ROW()/10000,1000000000)</f>
        <v>1000000000</v>
      </c>
      <c r="O76" s="23" t="str">
        <f aca="false">IF(AND(ISNUMBER(G76),G76&gt;0,L76="Correcto"),I76/G76,"n.a.")</f>
        <v>n.a.</v>
      </c>
      <c r="P76" s="0" t="n">
        <f aca="false">IF(COUNTA(A76:H76)&gt;0,ROW(),0)</f>
        <v>0</v>
      </c>
    </row>
    <row r="77" customFormat="false" ht="30" hidden="false" customHeight="true" outlineLevel="0" collapsed="false">
      <c r="A77" s="30"/>
      <c r="B77" s="31"/>
      <c r="C77" s="30"/>
      <c r="D77" s="32"/>
      <c r="E77" s="30"/>
      <c r="F77" s="30"/>
      <c r="G77" s="30"/>
      <c r="H77" s="30"/>
      <c r="I77" s="19" t="n">
        <f aca="false">IF(L77&lt;&gt;"Correcto",0,IF(F77="Activa",B77/C77,0))</f>
        <v>0</v>
      </c>
      <c r="J77" s="19" t="n">
        <f aca="false">I77*12</f>
        <v>0</v>
      </c>
      <c r="K77" s="20" t="str">
        <f aca="false">IF(AND(L77="Correcto",ISNUMBER(D77),OR(E77="",AND(ISNUMBER(E77),E77&gt;=0))),D77-N(E77),"")</f>
        <v/>
      </c>
      <c r="L77" s="9" t="str">
        <f aca="false">IFERROR(IF(COUNTA(A77:H77)=0,"",IF(OR(A77="",NOT(ISNUMBER(B77)),B77&lt;0,NOT(ISNUMBER(C77)),C77&lt;1,MOD(C77,1)&lt;&gt;0,AND(F77&lt;&gt;"Activa",F77&lt;&gt;"Cancelada")),"REVISAR coste","Correcto")),"REVISAR coste")</f>
        <v/>
      </c>
      <c r="M77" s="21" t="str">
        <f aca="false">IF(A77="","",IF(L77&lt;&gt;"Correcto","Revisar coste",IF(F77="Cancelada","Baja efectiva",IF(NOT(ISNUMBER(K77)),"Completar fecha/preaviso",IF(D77&lt;Resumen!$E$4,"Cargo vencido",IF(K77&lt;Resumen!$E$4,"Preaviso vencido",IF(K77&lt;=Resumen!$E$4+7,"Revisar en 7 días","Más adelante")))))))</f>
        <v/>
      </c>
      <c r="N77" s="22" t="n">
        <f aca="false">IF(AND(F77="Activa",L77="Correcto",ISNUMBER(K77)),K77+ROW()/10000,1000000000)</f>
        <v>1000000000</v>
      </c>
      <c r="O77" s="23" t="str">
        <f aca="false">IF(AND(ISNUMBER(G77),G77&gt;0,L77="Correcto"),I77/G77,"n.a.")</f>
        <v>n.a.</v>
      </c>
      <c r="P77" s="0" t="n">
        <f aca="false">IF(COUNTA(A77:H77)&gt;0,ROW(),0)</f>
        <v>0</v>
      </c>
    </row>
    <row r="78" customFormat="false" ht="30" hidden="false" customHeight="true" outlineLevel="0" collapsed="false">
      <c r="A78" s="30"/>
      <c r="B78" s="31"/>
      <c r="C78" s="30"/>
      <c r="D78" s="32"/>
      <c r="E78" s="30"/>
      <c r="F78" s="30"/>
      <c r="G78" s="30"/>
      <c r="H78" s="30"/>
      <c r="I78" s="19" t="n">
        <f aca="false">IF(L78&lt;&gt;"Correcto",0,IF(F78="Activa",B78/C78,0))</f>
        <v>0</v>
      </c>
      <c r="J78" s="19" t="n">
        <f aca="false">I78*12</f>
        <v>0</v>
      </c>
      <c r="K78" s="20" t="str">
        <f aca="false">IF(AND(L78="Correcto",ISNUMBER(D78),OR(E78="",AND(ISNUMBER(E78),E78&gt;=0))),D78-N(E78),"")</f>
        <v/>
      </c>
      <c r="L78" s="9" t="str">
        <f aca="false">IFERROR(IF(COUNTA(A78:H78)=0,"",IF(OR(A78="",NOT(ISNUMBER(B78)),B78&lt;0,NOT(ISNUMBER(C78)),C78&lt;1,MOD(C78,1)&lt;&gt;0,AND(F78&lt;&gt;"Activa",F78&lt;&gt;"Cancelada")),"REVISAR coste","Correcto")),"REVISAR coste")</f>
        <v/>
      </c>
      <c r="M78" s="21" t="str">
        <f aca="false">IF(A78="","",IF(L78&lt;&gt;"Correcto","Revisar coste",IF(F78="Cancelada","Baja efectiva",IF(NOT(ISNUMBER(K78)),"Completar fecha/preaviso",IF(D78&lt;Resumen!$E$4,"Cargo vencido",IF(K78&lt;Resumen!$E$4,"Preaviso vencido",IF(K78&lt;=Resumen!$E$4+7,"Revisar en 7 días","Más adelante")))))))</f>
        <v/>
      </c>
      <c r="N78" s="22" t="n">
        <f aca="false">IF(AND(F78="Activa",L78="Correcto",ISNUMBER(K78)),K78+ROW()/10000,1000000000)</f>
        <v>1000000000</v>
      </c>
      <c r="O78" s="23" t="str">
        <f aca="false">IF(AND(ISNUMBER(G78),G78&gt;0,L78="Correcto"),I78/G78,"n.a.")</f>
        <v>n.a.</v>
      </c>
      <c r="P78" s="0" t="n">
        <f aca="false">IF(COUNTA(A78:H78)&gt;0,ROW(),0)</f>
        <v>0</v>
      </c>
    </row>
    <row r="79" customFormat="false" ht="30" hidden="false" customHeight="true" outlineLevel="0" collapsed="false">
      <c r="A79" s="30"/>
      <c r="B79" s="31"/>
      <c r="C79" s="30"/>
      <c r="D79" s="32"/>
      <c r="E79" s="30"/>
      <c r="F79" s="30"/>
      <c r="G79" s="30"/>
      <c r="H79" s="30"/>
      <c r="I79" s="19" t="n">
        <f aca="false">IF(L79&lt;&gt;"Correcto",0,IF(F79="Activa",B79/C79,0))</f>
        <v>0</v>
      </c>
      <c r="J79" s="19" t="n">
        <f aca="false">I79*12</f>
        <v>0</v>
      </c>
      <c r="K79" s="20" t="str">
        <f aca="false">IF(AND(L79="Correcto",ISNUMBER(D79),OR(E79="",AND(ISNUMBER(E79),E79&gt;=0))),D79-N(E79),"")</f>
        <v/>
      </c>
      <c r="L79" s="9" t="str">
        <f aca="false">IFERROR(IF(COUNTA(A79:H79)=0,"",IF(OR(A79="",NOT(ISNUMBER(B79)),B79&lt;0,NOT(ISNUMBER(C79)),C79&lt;1,MOD(C79,1)&lt;&gt;0,AND(F79&lt;&gt;"Activa",F79&lt;&gt;"Cancelada")),"REVISAR coste","Correcto")),"REVISAR coste")</f>
        <v/>
      </c>
      <c r="M79" s="21" t="str">
        <f aca="false">IF(A79="","",IF(L79&lt;&gt;"Correcto","Revisar coste",IF(F79="Cancelada","Baja efectiva",IF(NOT(ISNUMBER(K79)),"Completar fecha/preaviso",IF(D79&lt;Resumen!$E$4,"Cargo vencido",IF(K79&lt;Resumen!$E$4,"Preaviso vencido",IF(K79&lt;=Resumen!$E$4+7,"Revisar en 7 días","Más adelante")))))))</f>
        <v/>
      </c>
      <c r="N79" s="22" t="n">
        <f aca="false">IF(AND(F79="Activa",L79="Correcto",ISNUMBER(K79)),K79+ROW()/10000,1000000000)</f>
        <v>1000000000</v>
      </c>
      <c r="O79" s="23" t="str">
        <f aca="false">IF(AND(ISNUMBER(G79),G79&gt;0,L79="Correcto"),I79/G79,"n.a.")</f>
        <v>n.a.</v>
      </c>
      <c r="P79" s="0" t="n">
        <f aca="false">IF(COUNTA(A79:H79)&gt;0,ROW(),0)</f>
        <v>0</v>
      </c>
    </row>
    <row r="80" customFormat="false" ht="30" hidden="false" customHeight="true" outlineLevel="0" collapsed="false">
      <c r="A80" s="30"/>
      <c r="B80" s="31"/>
      <c r="C80" s="30"/>
      <c r="D80" s="32"/>
      <c r="E80" s="30"/>
      <c r="F80" s="30"/>
      <c r="G80" s="30"/>
      <c r="H80" s="30"/>
      <c r="I80" s="19" t="n">
        <f aca="false">IF(L80&lt;&gt;"Correcto",0,IF(F80="Activa",B80/C80,0))</f>
        <v>0</v>
      </c>
      <c r="J80" s="19" t="n">
        <f aca="false">I80*12</f>
        <v>0</v>
      </c>
      <c r="K80" s="20" t="str">
        <f aca="false">IF(AND(L80="Correcto",ISNUMBER(D80),OR(E80="",AND(ISNUMBER(E80),E80&gt;=0))),D80-N(E80),"")</f>
        <v/>
      </c>
      <c r="L80" s="9" t="str">
        <f aca="false">IFERROR(IF(COUNTA(A80:H80)=0,"",IF(OR(A80="",NOT(ISNUMBER(B80)),B80&lt;0,NOT(ISNUMBER(C80)),C80&lt;1,MOD(C80,1)&lt;&gt;0,AND(F80&lt;&gt;"Activa",F80&lt;&gt;"Cancelada")),"REVISAR coste","Correcto")),"REVISAR coste")</f>
        <v/>
      </c>
      <c r="M80" s="21" t="str">
        <f aca="false">IF(A80="","",IF(L80&lt;&gt;"Correcto","Revisar coste",IF(F80="Cancelada","Baja efectiva",IF(NOT(ISNUMBER(K80)),"Completar fecha/preaviso",IF(D80&lt;Resumen!$E$4,"Cargo vencido",IF(K80&lt;Resumen!$E$4,"Preaviso vencido",IF(K80&lt;=Resumen!$E$4+7,"Revisar en 7 días","Más adelante")))))))</f>
        <v/>
      </c>
      <c r="N80" s="22" t="n">
        <f aca="false">IF(AND(F80="Activa",L80="Correcto",ISNUMBER(K80)),K80+ROW()/10000,1000000000)</f>
        <v>1000000000</v>
      </c>
      <c r="O80" s="23" t="str">
        <f aca="false">IF(AND(ISNUMBER(G80),G80&gt;0,L80="Correcto"),I80/G80,"n.a.")</f>
        <v>n.a.</v>
      </c>
      <c r="P80" s="0" t="n">
        <f aca="false">IF(COUNTA(A80:H80)&gt;0,ROW(),0)</f>
        <v>0</v>
      </c>
    </row>
    <row r="81" customFormat="false" ht="30" hidden="false" customHeight="true" outlineLevel="0" collapsed="false">
      <c r="A81" s="30"/>
      <c r="B81" s="31"/>
      <c r="C81" s="30"/>
      <c r="D81" s="32"/>
      <c r="E81" s="30"/>
      <c r="F81" s="30"/>
      <c r="G81" s="30"/>
      <c r="H81" s="30"/>
      <c r="I81" s="19" t="n">
        <f aca="false">IF(L81&lt;&gt;"Correcto",0,IF(F81="Activa",B81/C81,0))</f>
        <v>0</v>
      </c>
      <c r="J81" s="19" t="n">
        <f aca="false">I81*12</f>
        <v>0</v>
      </c>
      <c r="K81" s="20" t="str">
        <f aca="false">IF(AND(L81="Correcto",ISNUMBER(D81),OR(E81="",AND(ISNUMBER(E81),E81&gt;=0))),D81-N(E81),"")</f>
        <v/>
      </c>
      <c r="L81" s="9" t="str">
        <f aca="false">IFERROR(IF(COUNTA(A81:H81)=0,"",IF(OR(A81="",NOT(ISNUMBER(B81)),B81&lt;0,NOT(ISNUMBER(C81)),C81&lt;1,MOD(C81,1)&lt;&gt;0,AND(F81&lt;&gt;"Activa",F81&lt;&gt;"Cancelada")),"REVISAR coste","Correcto")),"REVISAR coste")</f>
        <v/>
      </c>
      <c r="M81" s="21" t="str">
        <f aca="false">IF(A81="","",IF(L81&lt;&gt;"Correcto","Revisar coste",IF(F81="Cancelada","Baja efectiva",IF(NOT(ISNUMBER(K81)),"Completar fecha/preaviso",IF(D81&lt;Resumen!$E$4,"Cargo vencido",IF(K81&lt;Resumen!$E$4,"Preaviso vencido",IF(K81&lt;=Resumen!$E$4+7,"Revisar en 7 días","Más adelante")))))))</f>
        <v/>
      </c>
      <c r="N81" s="22" t="n">
        <f aca="false">IF(AND(F81="Activa",L81="Correcto",ISNUMBER(K81)),K81+ROW()/10000,1000000000)</f>
        <v>1000000000</v>
      </c>
      <c r="O81" s="23" t="str">
        <f aca="false">IF(AND(ISNUMBER(G81),G81&gt;0,L81="Correcto"),I81/G81,"n.a.")</f>
        <v>n.a.</v>
      </c>
      <c r="P81" s="0" t="n">
        <f aca="false">IF(COUNTA(A81:H81)&gt;0,ROW(),0)</f>
        <v>0</v>
      </c>
    </row>
    <row r="82" customFormat="false" ht="30" hidden="false" customHeight="true" outlineLevel="0" collapsed="false">
      <c r="A82" s="30"/>
      <c r="B82" s="31"/>
      <c r="C82" s="30"/>
      <c r="D82" s="32"/>
      <c r="E82" s="30"/>
      <c r="F82" s="30"/>
      <c r="G82" s="30"/>
      <c r="H82" s="30"/>
      <c r="I82" s="19" t="n">
        <f aca="false">IF(L82&lt;&gt;"Correcto",0,IF(F82="Activa",B82/C82,0))</f>
        <v>0</v>
      </c>
      <c r="J82" s="19" t="n">
        <f aca="false">I82*12</f>
        <v>0</v>
      </c>
      <c r="K82" s="20" t="str">
        <f aca="false">IF(AND(L82="Correcto",ISNUMBER(D82),OR(E82="",AND(ISNUMBER(E82),E82&gt;=0))),D82-N(E82),"")</f>
        <v/>
      </c>
      <c r="L82" s="9" t="str">
        <f aca="false">IFERROR(IF(COUNTA(A82:H82)=0,"",IF(OR(A82="",NOT(ISNUMBER(B82)),B82&lt;0,NOT(ISNUMBER(C82)),C82&lt;1,MOD(C82,1)&lt;&gt;0,AND(F82&lt;&gt;"Activa",F82&lt;&gt;"Cancelada")),"REVISAR coste","Correcto")),"REVISAR coste")</f>
        <v/>
      </c>
      <c r="M82" s="21" t="str">
        <f aca="false">IF(A82="","",IF(L82&lt;&gt;"Correcto","Revisar coste",IF(F82="Cancelada","Baja efectiva",IF(NOT(ISNUMBER(K82)),"Completar fecha/preaviso",IF(D82&lt;Resumen!$E$4,"Cargo vencido",IF(K82&lt;Resumen!$E$4,"Preaviso vencido",IF(K82&lt;=Resumen!$E$4+7,"Revisar en 7 días","Más adelante")))))))</f>
        <v/>
      </c>
      <c r="N82" s="22" t="n">
        <f aca="false">IF(AND(F82="Activa",L82="Correcto",ISNUMBER(K82)),K82+ROW()/10000,1000000000)</f>
        <v>1000000000</v>
      </c>
      <c r="O82" s="23" t="str">
        <f aca="false">IF(AND(ISNUMBER(G82),G82&gt;0,L82="Correcto"),I82/G82,"n.a.")</f>
        <v>n.a.</v>
      </c>
      <c r="P82" s="0" t="n">
        <f aca="false">IF(COUNTA(A82:H82)&gt;0,ROW(),0)</f>
        <v>0</v>
      </c>
    </row>
    <row r="83" customFormat="false" ht="30" hidden="false" customHeight="true" outlineLevel="0" collapsed="false">
      <c r="A83" s="30"/>
      <c r="B83" s="31"/>
      <c r="C83" s="30"/>
      <c r="D83" s="32"/>
      <c r="E83" s="30"/>
      <c r="F83" s="30"/>
      <c r="G83" s="30"/>
      <c r="H83" s="30"/>
      <c r="I83" s="19" t="n">
        <f aca="false">IF(L83&lt;&gt;"Correcto",0,IF(F83="Activa",B83/C83,0))</f>
        <v>0</v>
      </c>
      <c r="J83" s="19" t="n">
        <f aca="false">I83*12</f>
        <v>0</v>
      </c>
      <c r="K83" s="20" t="str">
        <f aca="false">IF(AND(L83="Correcto",ISNUMBER(D83),OR(E83="",AND(ISNUMBER(E83),E83&gt;=0))),D83-N(E83),"")</f>
        <v/>
      </c>
      <c r="L83" s="9" t="str">
        <f aca="false">IFERROR(IF(COUNTA(A83:H83)=0,"",IF(OR(A83="",NOT(ISNUMBER(B83)),B83&lt;0,NOT(ISNUMBER(C83)),C83&lt;1,MOD(C83,1)&lt;&gt;0,AND(F83&lt;&gt;"Activa",F83&lt;&gt;"Cancelada")),"REVISAR coste","Correcto")),"REVISAR coste")</f>
        <v/>
      </c>
      <c r="M83" s="21" t="str">
        <f aca="false">IF(A83="","",IF(L83&lt;&gt;"Correcto","Revisar coste",IF(F83="Cancelada","Baja efectiva",IF(NOT(ISNUMBER(K83)),"Completar fecha/preaviso",IF(D83&lt;Resumen!$E$4,"Cargo vencido",IF(K83&lt;Resumen!$E$4,"Preaviso vencido",IF(K83&lt;=Resumen!$E$4+7,"Revisar en 7 días","Más adelante")))))))</f>
        <v/>
      </c>
      <c r="N83" s="22" t="n">
        <f aca="false">IF(AND(F83="Activa",L83="Correcto",ISNUMBER(K83)),K83+ROW()/10000,1000000000)</f>
        <v>1000000000</v>
      </c>
      <c r="O83" s="23" t="str">
        <f aca="false">IF(AND(ISNUMBER(G83),G83&gt;0,L83="Correcto"),I83/G83,"n.a.")</f>
        <v>n.a.</v>
      </c>
      <c r="P83" s="0" t="n">
        <f aca="false">IF(COUNTA(A83:H83)&gt;0,ROW(),0)</f>
        <v>0</v>
      </c>
    </row>
    <row r="84" customFormat="false" ht="30" hidden="false" customHeight="true" outlineLevel="0" collapsed="false">
      <c r="A84" s="30"/>
      <c r="B84" s="31"/>
      <c r="C84" s="30"/>
      <c r="D84" s="32"/>
      <c r="E84" s="30"/>
      <c r="F84" s="30"/>
      <c r="G84" s="30"/>
      <c r="H84" s="30"/>
      <c r="I84" s="19" t="n">
        <f aca="false">IF(L84&lt;&gt;"Correcto",0,IF(F84="Activa",B84/C84,0))</f>
        <v>0</v>
      </c>
      <c r="J84" s="19" t="n">
        <f aca="false">I84*12</f>
        <v>0</v>
      </c>
      <c r="K84" s="20" t="str">
        <f aca="false">IF(AND(L84="Correcto",ISNUMBER(D84),OR(E84="",AND(ISNUMBER(E84),E84&gt;=0))),D84-N(E84),"")</f>
        <v/>
      </c>
      <c r="L84" s="9" t="str">
        <f aca="false">IFERROR(IF(COUNTA(A84:H84)=0,"",IF(OR(A84="",NOT(ISNUMBER(B84)),B84&lt;0,NOT(ISNUMBER(C84)),C84&lt;1,MOD(C84,1)&lt;&gt;0,AND(F84&lt;&gt;"Activa",F84&lt;&gt;"Cancelada")),"REVISAR coste","Correcto")),"REVISAR coste")</f>
        <v/>
      </c>
      <c r="M84" s="21" t="str">
        <f aca="false">IF(A84="","",IF(L84&lt;&gt;"Correcto","Revisar coste",IF(F84="Cancelada","Baja efectiva",IF(NOT(ISNUMBER(K84)),"Completar fecha/preaviso",IF(D84&lt;Resumen!$E$4,"Cargo vencido",IF(K84&lt;Resumen!$E$4,"Preaviso vencido",IF(K84&lt;=Resumen!$E$4+7,"Revisar en 7 días","Más adelante")))))))</f>
        <v/>
      </c>
      <c r="N84" s="22" t="n">
        <f aca="false">IF(AND(F84="Activa",L84="Correcto",ISNUMBER(K84)),K84+ROW()/10000,1000000000)</f>
        <v>1000000000</v>
      </c>
      <c r="O84" s="23" t="str">
        <f aca="false">IF(AND(ISNUMBER(G84),G84&gt;0,L84="Correcto"),I84/G84,"n.a.")</f>
        <v>n.a.</v>
      </c>
      <c r="P84" s="0" t="n">
        <f aca="false">IF(COUNTA(A84:H84)&gt;0,ROW(),0)</f>
        <v>0</v>
      </c>
    </row>
    <row r="85" customFormat="false" ht="30" hidden="false" customHeight="true" outlineLevel="0" collapsed="false">
      <c r="A85" s="30"/>
      <c r="B85" s="31"/>
      <c r="C85" s="30"/>
      <c r="D85" s="32"/>
      <c r="E85" s="30"/>
      <c r="F85" s="30"/>
      <c r="G85" s="30"/>
      <c r="H85" s="30"/>
      <c r="I85" s="19" t="n">
        <f aca="false">IF(L85&lt;&gt;"Correcto",0,IF(F85="Activa",B85/C85,0))</f>
        <v>0</v>
      </c>
      <c r="J85" s="19" t="n">
        <f aca="false">I85*12</f>
        <v>0</v>
      </c>
      <c r="K85" s="20" t="str">
        <f aca="false">IF(AND(L85="Correcto",ISNUMBER(D85),OR(E85="",AND(ISNUMBER(E85),E85&gt;=0))),D85-N(E85),"")</f>
        <v/>
      </c>
      <c r="L85" s="9" t="str">
        <f aca="false">IFERROR(IF(COUNTA(A85:H85)=0,"",IF(OR(A85="",NOT(ISNUMBER(B85)),B85&lt;0,NOT(ISNUMBER(C85)),C85&lt;1,MOD(C85,1)&lt;&gt;0,AND(F85&lt;&gt;"Activa",F85&lt;&gt;"Cancelada")),"REVISAR coste","Correcto")),"REVISAR coste")</f>
        <v/>
      </c>
      <c r="M85" s="21" t="str">
        <f aca="false">IF(A85="","",IF(L85&lt;&gt;"Correcto","Revisar coste",IF(F85="Cancelada","Baja efectiva",IF(NOT(ISNUMBER(K85)),"Completar fecha/preaviso",IF(D85&lt;Resumen!$E$4,"Cargo vencido",IF(K85&lt;Resumen!$E$4,"Preaviso vencido",IF(K85&lt;=Resumen!$E$4+7,"Revisar en 7 días","Más adelante")))))))</f>
        <v/>
      </c>
      <c r="N85" s="22" t="n">
        <f aca="false">IF(AND(F85="Activa",L85="Correcto",ISNUMBER(K85)),K85+ROW()/10000,1000000000)</f>
        <v>1000000000</v>
      </c>
      <c r="O85" s="23" t="str">
        <f aca="false">IF(AND(ISNUMBER(G85),G85&gt;0,L85="Correcto"),I85/G85,"n.a.")</f>
        <v>n.a.</v>
      </c>
      <c r="P85" s="0" t="n">
        <f aca="false">IF(COUNTA(A85:H85)&gt;0,ROW(),0)</f>
        <v>0</v>
      </c>
    </row>
    <row r="86" customFormat="false" ht="30" hidden="false" customHeight="true" outlineLevel="0" collapsed="false">
      <c r="A86" s="30"/>
      <c r="B86" s="31"/>
      <c r="C86" s="30"/>
      <c r="D86" s="32"/>
      <c r="E86" s="30"/>
      <c r="F86" s="30"/>
      <c r="G86" s="30"/>
      <c r="H86" s="30"/>
      <c r="I86" s="19" t="n">
        <f aca="false">IF(L86&lt;&gt;"Correcto",0,IF(F86="Activa",B86/C86,0))</f>
        <v>0</v>
      </c>
      <c r="J86" s="19" t="n">
        <f aca="false">I86*12</f>
        <v>0</v>
      </c>
      <c r="K86" s="20" t="str">
        <f aca="false">IF(AND(L86="Correcto",ISNUMBER(D86),OR(E86="",AND(ISNUMBER(E86),E86&gt;=0))),D86-N(E86),"")</f>
        <v/>
      </c>
      <c r="L86" s="9" t="str">
        <f aca="false">IFERROR(IF(COUNTA(A86:H86)=0,"",IF(OR(A86="",NOT(ISNUMBER(B86)),B86&lt;0,NOT(ISNUMBER(C86)),C86&lt;1,MOD(C86,1)&lt;&gt;0,AND(F86&lt;&gt;"Activa",F86&lt;&gt;"Cancelada")),"REVISAR coste","Correcto")),"REVISAR coste")</f>
        <v/>
      </c>
      <c r="M86" s="21" t="str">
        <f aca="false">IF(A86="","",IF(L86&lt;&gt;"Correcto","Revisar coste",IF(F86="Cancelada","Baja efectiva",IF(NOT(ISNUMBER(K86)),"Completar fecha/preaviso",IF(D86&lt;Resumen!$E$4,"Cargo vencido",IF(K86&lt;Resumen!$E$4,"Preaviso vencido",IF(K86&lt;=Resumen!$E$4+7,"Revisar en 7 días","Más adelante")))))))</f>
        <v/>
      </c>
      <c r="N86" s="22" t="n">
        <f aca="false">IF(AND(F86="Activa",L86="Correcto",ISNUMBER(K86)),K86+ROW()/10000,1000000000)</f>
        <v>1000000000</v>
      </c>
      <c r="O86" s="23" t="str">
        <f aca="false">IF(AND(ISNUMBER(G86),G86&gt;0,L86="Correcto"),I86/G86,"n.a.")</f>
        <v>n.a.</v>
      </c>
      <c r="P86" s="0" t="n">
        <f aca="false">IF(COUNTA(A86:H86)&gt;0,ROW(),0)</f>
        <v>0</v>
      </c>
    </row>
    <row r="87" customFormat="false" ht="30" hidden="false" customHeight="true" outlineLevel="0" collapsed="false">
      <c r="A87" s="30"/>
      <c r="B87" s="31"/>
      <c r="C87" s="30"/>
      <c r="D87" s="32"/>
      <c r="E87" s="30"/>
      <c r="F87" s="30"/>
      <c r="G87" s="30"/>
      <c r="H87" s="30"/>
      <c r="I87" s="19" t="n">
        <f aca="false">IF(L87&lt;&gt;"Correcto",0,IF(F87="Activa",B87/C87,0))</f>
        <v>0</v>
      </c>
      <c r="J87" s="19" t="n">
        <f aca="false">I87*12</f>
        <v>0</v>
      </c>
      <c r="K87" s="20" t="str">
        <f aca="false">IF(AND(L87="Correcto",ISNUMBER(D87),OR(E87="",AND(ISNUMBER(E87),E87&gt;=0))),D87-N(E87),"")</f>
        <v/>
      </c>
      <c r="L87" s="9" t="str">
        <f aca="false">IFERROR(IF(COUNTA(A87:H87)=0,"",IF(OR(A87="",NOT(ISNUMBER(B87)),B87&lt;0,NOT(ISNUMBER(C87)),C87&lt;1,MOD(C87,1)&lt;&gt;0,AND(F87&lt;&gt;"Activa",F87&lt;&gt;"Cancelada")),"REVISAR coste","Correcto")),"REVISAR coste")</f>
        <v/>
      </c>
      <c r="M87" s="21" t="str">
        <f aca="false">IF(A87="","",IF(L87&lt;&gt;"Correcto","Revisar coste",IF(F87="Cancelada","Baja efectiva",IF(NOT(ISNUMBER(K87)),"Completar fecha/preaviso",IF(D87&lt;Resumen!$E$4,"Cargo vencido",IF(K87&lt;Resumen!$E$4,"Preaviso vencido",IF(K87&lt;=Resumen!$E$4+7,"Revisar en 7 días","Más adelante")))))))</f>
        <v/>
      </c>
      <c r="N87" s="22" t="n">
        <f aca="false">IF(AND(F87="Activa",L87="Correcto",ISNUMBER(K87)),K87+ROW()/10000,1000000000)</f>
        <v>1000000000</v>
      </c>
      <c r="O87" s="23" t="str">
        <f aca="false">IF(AND(ISNUMBER(G87),G87&gt;0,L87="Correcto"),I87/G87,"n.a.")</f>
        <v>n.a.</v>
      </c>
      <c r="P87" s="0" t="n">
        <f aca="false">IF(COUNTA(A87:H87)&gt;0,ROW(),0)</f>
        <v>0</v>
      </c>
    </row>
    <row r="88" customFormat="false" ht="30" hidden="false" customHeight="true" outlineLevel="0" collapsed="false">
      <c r="A88" s="30"/>
      <c r="B88" s="31"/>
      <c r="C88" s="30"/>
      <c r="D88" s="32"/>
      <c r="E88" s="30"/>
      <c r="F88" s="30"/>
      <c r="G88" s="30"/>
      <c r="H88" s="30"/>
      <c r="I88" s="19" t="n">
        <f aca="false">IF(L88&lt;&gt;"Correcto",0,IF(F88="Activa",B88/C88,0))</f>
        <v>0</v>
      </c>
      <c r="J88" s="19" t="n">
        <f aca="false">I88*12</f>
        <v>0</v>
      </c>
      <c r="K88" s="20" t="str">
        <f aca="false">IF(AND(L88="Correcto",ISNUMBER(D88),OR(E88="",AND(ISNUMBER(E88),E88&gt;=0))),D88-N(E88),"")</f>
        <v/>
      </c>
      <c r="L88" s="9" t="str">
        <f aca="false">IFERROR(IF(COUNTA(A88:H88)=0,"",IF(OR(A88="",NOT(ISNUMBER(B88)),B88&lt;0,NOT(ISNUMBER(C88)),C88&lt;1,MOD(C88,1)&lt;&gt;0,AND(F88&lt;&gt;"Activa",F88&lt;&gt;"Cancelada")),"REVISAR coste","Correcto")),"REVISAR coste")</f>
        <v/>
      </c>
      <c r="M88" s="21" t="str">
        <f aca="false">IF(A88="","",IF(L88&lt;&gt;"Correcto","Revisar coste",IF(F88="Cancelada","Baja efectiva",IF(NOT(ISNUMBER(K88)),"Completar fecha/preaviso",IF(D88&lt;Resumen!$E$4,"Cargo vencido",IF(K88&lt;Resumen!$E$4,"Preaviso vencido",IF(K88&lt;=Resumen!$E$4+7,"Revisar en 7 días","Más adelante")))))))</f>
        <v/>
      </c>
      <c r="N88" s="22" t="n">
        <f aca="false">IF(AND(F88="Activa",L88="Correcto",ISNUMBER(K88)),K88+ROW()/10000,1000000000)</f>
        <v>1000000000</v>
      </c>
      <c r="O88" s="23" t="str">
        <f aca="false">IF(AND(ISNUMBER(G88),G88&gt;0,L88="Correcto"),I88/G88,"n.a.")</f>
        <v>n.a.</v>
      </c>
      <c r="P88" s="0" t="n">
        <f aca="false">IF(COUNTA(A88:H88)&gt;0,ROW(),0)</f>
        <v>0</v>
      </c>
    </row>
    <row r="89" customFormat="false" ht="30" hidden="false" customHeight="true" outlineLevel="0" collapsed="false">
      <c r="A89" s="30"/>
      <c r="B89" s="31"/>
      <c r="C89" s="30"/>
      <c r="D89" s="32"/>
      <c r="E89" s="30"/>
      <c r="F89" s="30"/>
      <c r="G89" s="30"/>
      <c r="H89" s="30"/>
      <c r="I89" s="19" t="n">
        <f aca="false">IF(L89&lt;&gt;"Correcto",0,IF(F89="Activa",B89/C89,0))</f>
        <v>0</v>
      </c>
      <c r="J89" s="19" t="n">
        <f aca="false">I89*12</f>
        <v>0</v>
      </c>
      <c r="K89" s="20" t="str">
        <f aca="false">IF(AND(L89="Correcto",ISNUMBER(D89),OR(E89="",AND(ISNUMBER(E89),E89&gt;=0))),D89-N(E89),"")</f>
        <v/>
      </c>
      <c r="L89" s="9" t="str">
        <f aca="false">IFERROR(IF(COUNTA(A89:H89)=0,"",IF(OR(A89="",NOT(ISNUMBER(B89)),B89&lt;0,NOT(ISNUMBER(C89)),C89&lt;1,MOD(C89,1)&lt;&gt;0,AND(F89&lt;&gt;"Activa",F89&lt;&gt;"Cancelada")),"REVISAR coste","Correcto")),"REVISAR coste")</f>
        <v/>
      </c>
      <c r="M89" s="21" t="str">
        <f aca="false">IF(A89="","",IF(L89&lt;&gt;"Correcto","Revisar coste",IF(F89="Cancelada","Baja efectiva",IF(NOT(ISNUMBER(K89)),"Completar fecha/preaviso",IF(D89&lt;Resumen!$E$4,"Cargo vencido",IF(K89&lt;Resumen!$E$4,"Preaviso vencido",IF(K89&lt;=Resumen!$E$4+7,"Revisar en 7 días","Más adelante")))))))</f>
        <v/>
      </c>
      <c r="N89" s="22" t="n">
        <f aca="false">IF(AND(F89="Activa",L89="Correcto",ISNUMBER(K89)),K89+ROW()/10000,1000000000)</f>
        <v>1000000000</v>
      </c>
      <c r="O89" s="23" t="str">
        <f aca="false">IF(AND(ISNUMBER(G89),G89&gt;0,L89="Correcto"),I89/G89,"n.a.")</f>
        <v>n.a.</v>
      </c>
      <c r="P89" s="0" t="n">
        <f aca="false">IF(COUNTA(A89:H89)&gt;0,ROW(),0)</f>
        <v>0</v>
      </c>
    </row>
    <row r="90" customFormat="false" ht="30" hidden="false" customHeight="true" outlineLevel="0" collapsed="false">
      <c r="A90" s="30"/>
      <c r="B90" s="31"/>
      <c r="C90" s="30"/>
      <c r="D90" s="32"/>
      <c r="E90" s="30"/>
      <c r="F90" s="30"/>
      <c r="G90" s="30"/>
      <c r="H90" s="30"/>
      <c r="I90" s="19" t="n">
        <f aca="false">IF(L90&lt;&gt;"Correcto",0,IF(F90="Activa",B90/C90,0))</f>
        <v>0</v>
      </c>
      <c r="J90" s="19" t="n">
        <f aca="false">I90*12</f>
        <v>0</v>
      </c>
      <c r="K90" s="20" t="str">
        <f aca="false">IF(AND(L90="Correcto",ISNUMBER(D90),OR(E90="",AND(ISNUMBER(E90),E90&gt;=0))),D90-N(E90),"")</f>
        <v/>
      </c>
      <c r="L90" s="9" t="str">
        <f aca="false">IFERROR(IF(COUNTA(A90:H90)=0,"",IF(OR(A90="",NOT(ISNUMBER(B90)),B90&lt;0,NOT(ISNUMBER(C90)),C90&lt;1,MOD(C90,1)&lt;&gt;0,AND(F90&lt;&gt;"Activa",F90&lt;&gt;"Cancelada")),"REVISAR coste","Correcto")),"REVISAR coste")</f>
        <v/>
      </c>
      <c r="M90" s="21" t="str">
        <f aca="false">IF(A90="","",IF(L90&lt;&gt;"Correcto","Revisar coste",IF(F90="Cancelada","Baja efectiva",IF(NOT(ISNUMBER(K90)),"Completar fecha/preaviso",IF(D90&lt;Resumen!$E$4,"Cargo vencido",IF(K90&lt;Resumen!$E$4,"Preaviso vencido",IF(K90&lt;=Resumen!$E$4+7,"Revisar en 7 días","Más adelante")))))))</f>
        <v/>
      </c>
      <c r="N90" s="22" t="n">
        <f aca="false">IF(AND(F90="Activa",L90="Correcto",ISNUMBER(K90)),K90+ROW()/10000,1000000000)</f>
        <v>1000000000</v>
      </c>
      <c r="O90" s="23" t="str">
        <f aca="false">IF(AND(ISNUMBER(G90),G90&gt;0,L90="Correcto"),I90/G90,"n.a.")</f>
        <v>n.a.</v>
      </c>
      <c r="P90" s="0" t="n">
        <f aca="false">IF(COUNTA(A90:H90)&gt;0,ROW(),0)</f>
        <v>0</v>
      </c>
    </row>
    <row r="91" customFormat="false" ht="30" hidden="false" customHeight="true" outlineLevel="0" collapsed="false">
      <c r="A91" s="30"/>
      <c r="B91" s="31"/>
      <c r="C91" s="30"/>
      <c r="D91" s="32"/>
      <c r="E91" s="30"/>
      <c r="F91" s="30"/>
      <c r="G91" s="30"/>
      <c r="H91" s="30"/>
      <c r="I91" s="19" t="n">
        <f aca="false">IF(L91&lt;&gt;"Correcto",0,IF(F91="Activa",B91/C91,0))</f>
        <v>0</v>
      </c>
      <c r="J91" s="19" t="n">
        <f aca="false">I91*12</f>
        <v>0</v>
      </c>
      <c r="K91" s="20" t="str">
        <f aca="false">IF(AND(L91="Correcto",ISNUMBER(D91),OR(E91="",AND(ISNUMBER(E91),E91&gt;=0))),D91-N(E91),"")</f>
        <v/>
      </c>
      <c r="L91" s="9" t="str">
        <f aca="false">IFERROR(IF(COUNTA(A91:H91)=0,"",IF(OR(A91="",NOT(ISNUMBER(B91)),B91&lt;0,NOT(ISNUMBER(C91)),C91&lt;1,MOD(C91,1)&lt;&gt;0,AND(F91&lt;&gt;"Activa",F91&lt;&gt;"Cancelada")),"REVISAR coste","Correcto")),"REVISAR coste")</f>
        <v/>
      </c>
      <c r="M91" s="21" t="str">
        <f aca="false">IF(A91="","",IF(L91&lt;&gt;"Correcto","Revisar coste",IF(F91="Cancelada","Baja efectiva",IF(NOT(ISNUMBER(K91)),"Completar fecha/preaviso",IF(D91&lt;Resumen!$E$4,"Cargo vencido",IF(K91&lt;Resumen!$E$4,"Preaviso vencido",IF(K91&lt;=Resumen!$E$4+7,"Revisar en 7 días","Más adelante")))))))</f>
        <v/>
      </c>
      <c r="N91" s="22" t="n">
        <f aca="false">IF(AND(F91="Activa",L91="Correcto",ISNUMBER(K91)),K91+ROW()/10000,1000000000)</f>
        <v>1000000000</v>
      </c>
      <c r="O91" s="23" t="str">
        <f aca="false">IF(AND(ISNUMBER(G91),G91&gt;0,L91="Correcto"),I91/G91,"n.a.")</f>
        <v>n.a.</v>
      </c>
      <c r="P91" s="0" t="n">
        <f aca="false">IF(COUNTA(A91:H91)&gt;0,ROW(),0)</f>
        <v>0</v>
      </c>
    </row>
    <row r="92" customFormat="false" ht="30" hidden="false" customHeight="true" outlineLevel="0" collapsed="false">
      <c r="A92" s="30"/>
      <c r="B92" s="31"/>
      <c r="C92" s="30"/>
      <c r="D92" s="32"/>
      <c r="E92" s="30"/>
      <c r="F92" s="30"/>
      <c r="G92" s="30"/>
      <c r="H92" s="30"/>
      <c r="I92" s="19" t="n">
        <f aca="false">IF(L92&lt;&gt;"Correcto",0,IF(F92="Activa",B92/C92,0))</f>
        <v>0</v>
      </c>
      <c r="J92" s="19" t="n">
        <f aca="false">I92*12</f>
        <v>0</v>
      </c>
      <c r="K92" s="20" t="str">
        <f aca="false">IF(AND(L92="Correcto",ISNUMBER(D92),OR(E92="",AND(ISNUMBER(E92),E92&gt;=0))),D92-N(E92),"")</f>
        <v/>
      </c>
      <c r="L92" s="9" t="str">
        <f aca="false">IFERROR(IF(COUNTA(A92:H92)=0,"",IF(OR(A92="",NOT(ISNUMBER(B92)),B92&lt;0,NOT(ISNUMBER(C92)),C92&lt;1,MOD(C92,1)&lt;&gt;0,AND(F92&lt;&gt;"Activa",F92&lt;&gt;"Cancelada")),"REVISAR coste","Correcto")),"REVISAR coste")</f>
        <v/>
      </c>
      <c r="M92" s="21" t="str">
        <f aca="false">IF(A92="","",IF(L92&lt;&gt;"Correcto","Revisar coste",IF(F92="Cancelada","Baja efectiva",IF(NOT(ISNUMBER(K92)),"Completar fecha/preaviso",IF(D92&lt;Resumen!$E$4,"Cargo vencido",IF(K92&lt;Resumen!$E$4,"Preaviso vencido",IF(K92&lt;=Resumen!$E$4+7,"Revisar en 7 días","Más adelante")))))))</f>
        <v/>
      </c>
      <c r="N92" s="22" t="n">
        <f aca="false">IF(AND(F92="Activa",L92="Correcto",ISNUMBER(K92)),K92+ROW()/10000,1000000000)</f>
        <v>1000000000</v>
      </c>
      <c r="O92" s="23" t="str">
        <f aca="false">IF(AND(ISNUMBER(G92),G92&gt;0,L92="Correcto"),I92/G92,"n.a.")</f>
        <v>n.a.</v>
      </c>
      <c r="P92" s="0" t="n">
        <f aca="false">IF(COUNTA(A92:H92)&gt;0,ROW(),0)</f>
        <v>0</v>
      </c>
    </row>
    <row r="93" customFormat="false" ht="30" hidden="false" customHeight="true" outlineLevel="0" collapsed="false">
      <c r="A93" s="30"/>
      <c r="B93" s="31"/>
      <c r="C93" s="30"/>
      <c r="D93" s="32"/>
      <c r="E93" s="30"/>
      <c r="F93" s="30"/>
      <c r="G93" s="30"/>
      <c r="H93" s="30"/>
      <c r="I93" s="19" t="n">
        <f aca="false">IF(L93&lt;&gt;"Correcto",0,IF(F93="Activa",B93/C93,0))</f>
        <v>0</v>
      </c>
      <c r="J93" s="19" t="n">
        <f aca="false">I93*12</f>
        <v>0</v>
      </c>
      <c r="K93" s="20" t="str">
        <f aca="false">IF(AND(L93="Correcto",ISNUMBER(D93),OR(E93="",AND(ISNUMBER(E93),E93&gt;=0))),D93-N(E93),"")</f>
        <v/>
      </c>
      <c r="L93" s="9" t="str">
        <f aca="false">IFERROR(IF(COUNTA(A93:H93)=0,"",IF(OR(A93="",NOT(ISNUMBER(B93)),B93&lt;0,NOT(ISNUMBER(C93)),C93&lt;1,MOD(C93,1)&lt;&gt;0,AND(F93&lt;&gt;"Activa",F93&lt;&gt;"Cancelada")),"REVISAR coste","Correcto")),"REVISAR coste")</f>
        <v/>
      </c>
      <c r="M93" s="21" t="str">
        <f aca="false">IF(A93="","",IF(L93&lt;&gt;"Correcto","Revisar coste",IF(F93="Cancelada","Baja efectiva",IF(NOT(ISNUMBER(K93)),"Completar fecha/preaviso",IF(D93&lt;Resumen!$E$4,"Cargo vencido",IF(K93&lt;Resumen!$E$4,"Preaviso vencido",IF(K93&lt;=Resumen!$E$4+7,"Revisar en 7 días","Más adelante")))))))</f>
        <v/>
      </c>
      <c r="N93" s="22" t="n">
        <f aca="false">IF(AND(F93="Activa",L93="Correcto",ISNUMBER(K93)),K93+ROW()/10000,1000000000)</f>
        <v>1000000000</v>
      </c>
      <c r="O93" s="23" t="str">
        <f aca="false">IF(AND(ISNUMBER(G93),G93&gt;0,L93="Correcto"),I93/G93,"n.a.")</f>
        <v>n.a.</v>
      </c>
      <c r="P93" s="0" t="n">
        <f aca="false">IF(COUNTA(A93:H93)&gt;0,ROW(),0)</f>
        <v>0</v>
      </c>
    </row>
    <row r="94" customFormat="false" ht="30" hidden="false" customHeight="true" outlineLevel="0" collapsed="false">
      <c r="A94" s="30"/>
      <c r="B94" s="31"/>
      <c r="C94" s="30"/>
      <c r="D94" s="32"/>
      <c r="E94" s="30"/>
      <c r="F94" s="30"/>
      <c r="G94" s="30"/>
      <c r="H94" s="30"/>
      <c r="I94" s="19" t="n">
        <f aca="false">IF(L94&lt;&gt;"Correcto",0,IF(F94="Activa",B94/C94,0))</f>
        <v>0</v>
      </c>
      <c r="J94" s="19" t="n">
        <f aca="false">I94*12</f>
        <v>0</v>
      </c>
      <c r="K94" s="20" t="str">
        <f aca="false">IF(AND(L94="Correcto",ISNUMBER(D94),OR(E94="",AND(ISNUMBER(E94),E94&gt;=0))),D94-N(E94),"")</f>
        <v/>
      </c>
      <c r="L94" s="9" t="str">
        <f aca="false">IFERROR(IF(COUNTA(A94:H94)=0,"",IF(OR(A94="",NOT(ISNUMBER(B94)),B94&lt;0,NOT(ISNUMBER(C94)),C94&lt;1,MOD(C94,1)&lt;&gt;0,AND(F94&lt;&gt;"Activa",F94&lt;&gt;"Cancelada")),"REVISAR coste","Correcto")),"REVISAR coste")</f>
        <v/>
      </c>
      <c r="M94" s="21" t="str">
        <f aca="false">IF(A94="","",IF(L94&lt;&gt;"Correcto","Revisar coste",IF(F94="Cancelada","Baja efectiva",IF(NOT(ISNUMBER(K94)),"Completar fecha/preaviso",IF(D94&lt;Resumen!$E$4,"Cargo vencido",IF(K94&lt;Resumen!$E$4,"Preaviso vencido",IF(K94&lt;=Resumen!$E$4+7,"Revisar en 7 días","Más adelante")))))))</f>
        <v/>
      </c>
      <c r="N94" s="22" t="n">
        <f aca="false">IF(AND(F94="Activa",L94="Correcto",ISNUMBER(K94)),K94+ROW()/10000,1000000000)</f>
        <v>1000000000</v>
      </c>
      <c r="O94" s="23" t="str">
        <f aca="false">IF(AND(ISNUMBER(G94),G94&gt;0,L94="Correcto"),I94/G94,"n.a.")</f>
        <v>n.a.</v>
      </c>
      <c r="P94" s="0" t="n">
        <f aca="false">IF(COUNTA(A94:H94)&gt;0,ROW(),0)</f>
        <v>0</v>
      </c>
    </row>
    <row r="95" customFormat="false" ht="30" hidden="false" customHeight="true" outlineLevel="0" collapsed="false">
      <c r="A95" s="30"/>
      <c r="B95" s="31"/>
      <c r="C95" s="30"/>
      <c r="D95" s="32"/>
      <c r="E95" s="30"/>
      <c r="F95" s="30"/>
      <c r="G95" s="30"/>
      <c r="H95" s="30"/>
      <c r="I95" s="19" t="n">
        <f aca="false">IF(L95&lt;&gt;"Correcto",0,IF(F95="Activa",B95/C95,0))</f>
        <v>0</v>
      </c>
      <c r="J95" s="19" t="n">
        <f aca="false">I95*12</f>
        <v>0</v>
      </c>
      <c r="K95" s="20" t="str">
        <f aca="false">IF(AND(L95="Correcto",ISNUMBER(D95),OR(E95="",AND(ISNUMBER(E95),E95&gt;=0))),D95-N(E95),"")</f>
        <v/>
      </c>
      <c r="L95" s="9" t="str">
        <f aca="false">IFERROR(IF(COUNTA(A95:H95)=0,"",IF(OR(A95="",NOT(ISNUMBER(B95)),B95&lt;0,NOT(ISNUMBER(C95)),C95&lt;1,MOD(C95,1)&lt;&gt;0,AND(F95&lt;&gt;"Activa",F95&lt;&gt;"Cancelada")),"REVISAR coste","Correcto")),"REVISAR coste")</f>
        <v/>
      </c>
      <c r="M95" s="21" t="str">
        <f aca="false">IF(A95="","",IF(L95&lt;&gt;"Correcto","Revisar coste",IF(F95="Cancelada","Baja efectiva",IF(NOT(ISNUMBER(K95)),"Completar fecha/preaviso",IF(D95&lt;Resumen!$E$4,"Cargo vencido",IF(K95&lt;Resumen!$E$4,"Preaviso vencido",IF(K95&lt;=Resumen!$E$4+7,"Revisar en 7 días","Más adelante")))))))</f>
        <v/>
      </c>
      <c r="N95" s="22" t="n">
        <f aca="false">IF(AND(F95="Activa",L95="Correcto",ISNUMBER(K95)),K95+ROW()/10000,1000000000)</f>
        <v>1000000000</v>
      </c>
      <c r="O95" s="23" t="str">
        <f aca="false">IF(AND(ISNUMBER(G95),G95&gt;0,L95="Correcto"),I95/G95,"n.a.")</f>
        <v>n.a.</v>
      </c>
      <c r="P95" s="0" t="n">
        <f aca="false">IF(COUNTA(A95:H95)&gt;0,ROW(),0)</f>
        <v>0</v>
      </c>
    </row>
    <row r="96" customFormat="false" ht="30" hidden="false" customHeight="true" outlineLevel="0" collapsed="false">
      <c r="A96" s="30"/>
      <c r="B96" s="31"/>
      <c r="C96" s="30"/>
      <c r="D96" s="32"/>
      <c r="E96" s="30"/>
      <c r="F96" s="30"/>
      <c r="G96" s="30"/>
      <c r="H96" s="30"/>
      <c r="I96" s="19" t="n">
        <f aca="false">IF(L96&lt;&gt;"Correcto",0,IF(F96="Activa",B96/C96,0))</f>
        <v>0</v>
      </c>
      <c r="J96" s="19" t="n">
        <f aca="false">I96*12</f>
        <v>0</v>
      </c>
      <c r="K96" s="20" t="str">
        <f aca="false">IF(AND(L96="Correcto",ISNUMBER(D96),OR(E96="",AND(ISNUMBER(E96),E96&gt;=0))),D96-N(E96),"")</f>
        <v/>
      </c>
      <c r="L96" s="9" t="str">
        <f aca="false">IFERROR(IF(COUNTA(A96:H96)=0,"",IF(OR(A96="",NOT(ISNUMBER(B96)),B96&lt;0,NOT(ISNUMBER(C96)),C96&lt;1,MOD(C96,1)&lt;&gt;0,AND(F96&lt;&gt;"Activa",F96&lt;&gt;"Cancelada")),"REVISAR coste","Correcto")),"REVISAR coste")</f>
        <v/>
      </c>
      <c r="M96" s="21" t="str">
        <f aca="false">IF(A96="","",IF(L96&lt;&gt;"Correcto","Revisar coste",IF(F96="Cancelada","Baja efectiva",IF(NOT(ISNUMBER(K96)),"Completar fecha/preaviso",IF(D96&lt;Resumen!$E$4,"Cargo vencido",IF(K96&lt;Resumen!$E$4,"Preaviso vencido",IF(K96&lt;=Resumen!$E$4+7,"Revisar en 7 días","Más adelante")))))))</f>
        <v/>
      </c>
      <c r="N96" s="22" t="n">
        <f aca="false">IF(AND(F96="Activa",L96="Correcto",ISNUMBER(K96)),K96+ROW()/10000,1000000000)</f>
        <v>1000000000</v>
      </c>
      <c r="O96" s="23" t="str">
        <f aca="false">IF(AND(ISNUMBER(G96),G96&gt;0,L96="Correcto"),I96/G96,"n.a.")</f>
        <v>n.a.</v>
      </c>
      <c r="P96" s="0" t="n">
        <f aca="false">IF(COUNTA(A96:H96)&gt;0,ROW(),0)</f>
        <v>0</v>
      </c>
    </row>
    <row r="97" customFormat="false" ht="30" hidden="false" customHeight="true" outlineLevel="0" collapsed="false">
      <c r="A97" s="30"/>
      <c r="B97" s="31"/>
      <c r="C97" s="30"/>
      <c r="D97" s="32"/>
      <c r="E97" s="30"/>
      <c r="F97" s="30"/>
      <c r="G97" s="30"/>
      <c r="H97" s="30"/>
      <c r="I97" s="19" t="n">
        <f aca="false">IF(L97&lt;&gt;"Correcto",0,IF(F97="Activa",B97/C97,0))</f>
        <v>0</v>
      </c>
      <c r="J97" s="19" t="n">
        <f aca="false">I97*12</f>
        <v>0</v>
      </c>
      <c r="K97" s="20" t="str">
        <f aca="false">IF(AND(L97="Correcto",ISNUMBER(D97),OR(E97="",AND(ISNUMBER(E97),E97&gt;=0))),D97-N(E97),"")</f>
        <v/>
      </c>
      <c r="L97" s="9" t="str">
        <f aca="false">IFERROR(IF(COUNTA(A97:H97)=0,"",IF(OR(A97="",NOT(ISNUMBER(B97)),B97&lt;0,NOT(ISNUMBER(C97)),C97&lt;1,MOD(C97,1)&lt;&gt;0,AND(F97&lt;&gt;"Activa",F97&lt;&gt;"Cancelada")),"REVISAR coste","Correcto")),"REVISAR coste")</f>
        <v/>
      </c>
      <c r="M97" s="21" t="str">
        <f aca="false">IF(A97="","",IF(L97&lt;&gt;"Correcto","Revisar coste",IF(F97="Cancelada","Baja efectiva",IF(NOT(ISNUMBER(K97)),"Completar fecha/preaviso",IF(D97&lt;Resumen!$E$4,"Cargo vencido",IF(K97&lt;Resumen!$E$4,"Preaviso vencido",IF(K97&lt;=Resumen!$E$4+7,"Revisar en 7 días","Más adelante")))))))</f>
        <v/>
      </c>
      <c r="N97" s="22" t="n">
        <f aca="false">IF(AND(F97="Activa",L97="Correcto",ISNUMBER(K97)),K97+ROW()/10000,1000000000)</f>
        <v>1000000000</v>
      </c>
      <c r="O97" s="23" t="str">
        <f aca="false">IF(AND(ISNUMBER(G97),G97&gt;0,L97="Correcto"),I97/G97,"n.a.")</f>
        <v>n.a.</v>
      </c>
      <c r="P97" s="0" t="n">
        <f aca="false">IF(COUNTA(A97:H97)&gt;0,ROW(),0)</f>
        <v>0</v>
      </c>
    </row>
    <row r="98" customFormat="false" ht="30" hidden="false" customHeight="true" outlineLevel="0" collapsed="false">
      <c r="A98" s="30"/>
      <c r="B98" s="31"/>
      <c r="C98" s="30"/>
      <c r="D98" s="32"/>
      <c r="E98" s="30"/>
      <c r="F98" s="30"/>
      <c r="G98" s="30"/>
      <c r="H98" s="30"/>
      <c r="I98" s="19" t="n">
        <f aca="false">IF(L98&lt;&gt;"Correcto",0,IF(F98="Activa",B98/C98,0))</f>
        <v>0</v>
      </c>
      <c r="J98" s="19" t="n">
        <f aca="false">I98*12</f>
        <v>0</v>
      </c>
      <c r="K98" s="20" t="str">
        <f aca="false">IF(AND(L98="Correcto",ISNUMBER(D98),OR(E98="",AND(ISNUMBER(E98),E98&gt;=0))),D98-N(E98),"")</f>
        <v/>
      </c>
      <c r="L98" s="9" t="str">
        <f aca="false">IFERROR(IF(COUNTA(A98:H98)=0,"",IF(OR(A98="",NOT(ISNUMBER(B98)),B98&lt;0,NOT(ISNUMBER(C98)),C98&lt;1,MOD(C98,1)&lt;&gt;0,AND(F98&lt;&gt;"Activa",F98&lt;&gt;"Cancelada")),"REVISAR coste","Correcto")),"REVISAR coste")</f>
        <v/>
      </c>
      <c r="M98" s="21" t="str">
        <f aca="false">IF(A98="","",IF(L98&lt;&gt;"Correcto","Revisar coste",IF(F98="Cancelada","Baja efectiva",IF(NOT(ISNUMBER(K98)),"Completar fecha/preaviso",IF(D98&lt;Resumen!$E$4,"Cargo vencido",IF(K98&lt;Resumen!$E$4,"Preaviso vencido",IF(K98&lt;=Resumen!$E$4+7,"Revisar en 7 días","Más adelante")))))))</f>
        <v/>
      </c>
      <c r="N98" s="22" t="n">
        <f aca="false">IF(AND(F98="Activa",L98="Correcto",ISNUMBER(K98)),K98+ROW()/10000,1000000000)</f>
        <v>1000000000</v>
      </c>
      <c r="O98" s="23" t="str">
        <f aca="false">IF(AND(ISNUMBER(G98),G98&gt;0,L98="Correcto"),I98/G98,"n.a.")</f>
        <v>n.a.</v>
      </c>
      <c r="P98" s="0" t="n">
        <f aca="false">IF(COUNTA(A98:H98)&gt;0,ROW(),0)</f>
        <v>0</v>
      </c>
    </row>
    <row r="99" customFormat="false" ht="30" hidden="false" customHeight="true" outlineLevel="0" collapsed="false">
      <c r="A99" s="30"/>
      <c r="B99" s="31"/>
      <c r="C99" s="30"/>
      <c r="D99" s="32"/>
      <c r="E99" s="30"/>
      <c r="F99" s="30"/>
      <c r="G99" s="30"/>
      <c r="H99" s="30"/>
      <c r="I99" s="19" t="n">
        <f aca="false">IF(L99&lt;&gt;"Correcto",0,IF(F99="Activa",B99/C99,0))</f>
        <v>0</v>
      </c>
      <c r="J99" s="19" t="n">
        <f aca="false">I99*12</f>
        <v>0</v>
      </c>
      <c r="K99" s="20" t="str">
        <f aca="false">IF(AND(L99="Correcto",ISNUMBER(D99),OR(E99="",AND(ISNUMBER(E99),E99&gt;=0))),D99-N(E99),"")</f>
        <v/>
      </c>
      <c r="L99" s="9" t="str">
        <f aca="false">IFERROR(IF(COUNTA(A99:H99)=0,"",IF(OR(A99="",NOT(ISNUMBER(B99)),B99&lt;0,NOT(ISNUMBER(C99)),C99&lt;1,MOD(C99,1)&lt;&gt;0,AND(F99&lt;&gt;"Activa",F99&lt;&gt;"Cancelada")),"REVISAR coste","Correcto")),"REVISAR coste")</f>
        <v/>
      </c>
      <c r="M99" s="21" t="str">
        <f aca="false">IF(A99="","",IF(L99&lt;&gt;"Correcto","Revisar coste",IF(F99="Cancelada","Baja efectiva",IF(NOT(ISNUMBER(K99)),"Completar fecha/preaviso",IF(D99&lt;Resumen!$E$4,"Cargo vencido",IF(K99&lt;Resumen!$E$4,"Preaviso vencido",IF(K99&lt;=Resumen!$E$4+7,"Revisar en 7 días","Más adelante")))))))</f>
        <v/>
      </c>
      <c r="N99" s="22" t="n">
        <f aca="false">IF(AND(F99="Activa",L99="Correcto",ISNUMBER(K99)),K99+ROW()/10000,1000000000)</f>
        <v>1000000000</v>
      </c>
      <c r="O99" s="23" t="str">
        <f aca="false">IF(AND(ISNUMBER(G99),G99&gt;0,L99="Correcto"),I99/G99,"n.a.")</f>
        <v>n.a.</v>
      </c>
      <c r="P99" s="0" t="n">
        <f aca="false">IF(COUNTA(A99:H99)&gt;0,ROW(),0)</f>
        <v>0</v>
      </c>
    </row>
    <row r="100" customFormat="false" ht="30" hidden="false" customHeight="true" outlineLevel="0" collapsed="false">
      <c r="A100" s="30"/>
      <c r="B100" s="31"/>
      <c r="C100" s="30"/>
      <c r="D100" s="32"/>
      <c r="E100" s="30"/>
      <c r="F100" s="30"/>
      <c r="G100" s="30"/>
      <c r="H100" s="30"/>
      <c r="I100" s="19" t="n">
        <f aca="false">IF(L100&lt;&gt;"Correcto",0,IF(F100="Activa",B100/C100,0))</f>
        <v>0</v>
      </c>
      <c r="J100" s="19" t="n">
        <f aca="false">I100*12</f>
        <v>0</v>
      </c>
      <c r="K100" s="20" t="str">
        <f aca="false">IF(AND(L100="Correcto",ISNUMBER(D100),OR(E100="",AND(ISNUMBER(E100),E100&gt;=0))),D100-N(E100),"")</f>
        <v/>
      </c>
      <c r="L100" s="9" t="str">
        <f aca="false">IFERROR(IF(COUNTA(A100:H100)=0,"",IF(OR(A100="",NOT(ISNUMBER(B100)),B100&lt;0,NOT(ISNUMBER(C100)),C100&lt;1,MOD(C100,1)&lt;&gt;0,AND(F100&lt;&gt;"Activa",F100&lt;&gt;"Cancelada")),"REVISAR coste","Correcto")),"REVISAR coste")</f>
        <v/>
      </c>
      <c r="M100" s="21" t="str">
        <f aca="false">IF(A100="","",IF(L100&lt;&gt;"Correcto","Revisar coste",IF(F100="Cancelada","Baja efectiva",IF(NOT(ISNUMBER(K100)),"Completar fecha/preaviso",IF(D100&lt;Resumen!$E$4,"Cargo vencido",IF(K100&lt;Resumen!$E$4,"Preaviso vencido",IF(K100&lt;=Resumen!$E$4+7,"Revisar en 7 días","Más adelante")))))))</f>
        <v/>
      </c>
      <c r="N100" s="22" t="n">
        <f aca="false">IF(AND(F100="Activa",L100="Correcto",ISNUMBER(K100)),K100+ROW()/10000,1000000000)</f>
        <v>1000000000</v>
      </c>
      <c r="O100" s="23" t="str">
        <f aca="false">IF(AND(ISNUMBER(G100),G100&gt;0,L100="Correcto"),I100/G100,"n.a.")</f>
        <v>n.a.</v>
      </c>
      <c r="P100" s="0" t="n">
        <f aca="false">IF(COUNTA(A100:H100)&gt;0,ROW(),0)</f>
        <v>0</v>
      </c>
    </row>
    <row r="101" customFormat="false" ht="30" hidden="false" customHeight="true" outlineLevel="0" collapsed="false">
      <c r="A101" s="30"/>
      <c r="B101" s="31"/>
      <c r="C101" s="30"/>
      <c r="D101" s="32"/>
      <c r="E101" s="30"/>
      <c r="F101" s="30"/>
      <c r="G101" s="30"/>
      <c r="H101" s="30"/>
      <c r="I101" s="19" t="n">
        <f aca="false">IF(L101&lt;&gt;"Correcto",0,IF(F101="Activa",B101/C101,0))</f>
        <v>0</v>
      </c>
      <c r="J101" s="19" t="n">
        <f aca="false">I101*12</f>
        <v>0</v>
      </c>
      <c r="K101" s="20" t="str">
        <f aca="false">IF(AND(L101="Correcto",ISNUMBER(D101),OR(E101="",AND(ISNUMBER(E101),E101&gt;=0))),D101-N(E101),"")</f>
        <v/>
      </c>
      <c r="L101" s="9" t="str">
        <f aca="false">IFERROR(IF(COUNTA(A101:H101)=0,"",IF(OR(A101="",NOT(ISNUMBER(B101)),B101&lt;0,NOT(ISNUMBER(C101)),C101&lt;1,MOD(C101,1)&lt;&gt;0,AND(F101&lt;&gt;"Activa",F101&lt;&gt;"Cancelada")),"REVISAR coste","Correcto")),"REVISAR coste")</f>
        <v/>
      </c>
      <c r="M101" s="21" t="str">
        <f aca="false">IF(A101="","",IF(L101&lt;&gt;"Correcto","Revisar coste",IF(F101="Cancelada","Baja efectiva",IF(NOT(ISNUMBER(K101)),"Completar fecha/preaviso",IF(D101&lt;Resumen!$E$4,"Cargo vencido",IF(K101&lt;Resumen!$E$4,"Preaviso vencido",IF(K101&lt;=Resumen!$E$4+7,"Revisar en 7 días","Más adelante")))))))</f>
        <v/>
      </c>
      <c r="N101" s="22" t="n">
        <f aca="false">IF(AND(F101="Activa",L101="Correcto",ISNUMBER(K101)),K101+ROW()/10000,1000000000)</f>
        <v>1000000000</v>
      </c>
      <c r="O101" s="23" t="str">
        <f aca="false">IF(AND(ISNUMBER(G101),G101&gt;0,L101="Correcto"),I101/G101,"n.a.")</f>
        <v>n.a.</v>
      </c>
      <c r="P101" s="0" t="n">
        <f aca="false">IF(COUNTA(A101:H101)&gt;0,ROW(),0)</f>
        <v>0</v>
      </c>
    </row>
    <row r="102" customFormat="false" ht="30" hidden="false" customHeight="true" outlineLevel="0" collapsed="false">
      <c r="A102" s="30"/>
      <c r="B102" s="31"/>
      <c r="C102" s="30"/>
      <c r="D102" s="32"/>
      <c r="E102" s="30"/>
      <c r="F102" s="30"/>
      <c r="G102" s="30"/>
      <c r="H102" s="30"/>
      <c r="I102" s="19" t="n">
        <f aca="false">IF(L102&lt;&gt;"Correcto",0,IF(F102="Activa",B102/C102,0))</f>
        <v>0</v>
      </c>
      <c r="J102" s="19" t="n">
        <f aca="false">I102*12</f>
        <v>0</v>
      </c>
      <c r="K102" s="20" t="str">
        <f aca="false">IF(AND(L102="Correcto",ISNUMBER(D102),OR(E102="",AND(ISNUMBER(E102),E102&gt;=0))),D102-N(E102),"")</f>
        <v/>
      </c>
      <c r="L102" s="9" t="str">
        <f aca="false">IFERROR(IF(COUNTA(A102:H102)=0,"",IF(OR(A102="",NOT(ISNUMBER(B102)),B102&lt;0,NOT(ISNUMBER(C102)),C102&lt;1,MOD(C102,1)&lt;&gt;0,AND(F102&lt;&gt;"Activa",F102&lt;&gt;"Cancelada")),"REVISAR coste","Correcto")),"REVISAR coste")</f>
        <v/>
      </c>
      <c r="M102" s="21" t="str">
        <f aca="false">IF(A102="","",IF(L102&lt;&gt;"Correcto","Revisar coste",IF(F102="Cancelada","Baja efectiva",IF(NOT(ISNUMBER(K102)),"Completar fecha/preaviso",IF(D102&lt;Resumen!$E$4,"Cargo vencido",IF(K102&lt;Resumen!$E$4,"Preaviso vencido",IF(K102&lt;=Resumen!$E$4+7,"Revisar en 7 días","Más adelante")))))))</f>
        <v/>
      </c>
      <c r="N102" s="22" t="n">
        <f aca="false">IF(AND(F102="Activa",L102="Correcto",ISNUMBER(K102)),K102+ROW()/10000,1000000000)</f>
        <v>1000000000</v>
      </c>
      <c r="O102" s="23" t="str">
        <f aca="false">IF(AND(ISNUMBER(G102),G102&gt;0,L102="Correcto"),I102/G102,"n.a.")</f>
        <v>n.a.</v>
      </c>
      <c r="P102" s="0" t="n">
        <f aca="false">IF(COUNTA(A102:H102)&gt;0,ROW(),0)</f>
        <v>0</v>
      </c>
    </row>
    <row r="103" customFormat="false" ht="30" hidden="false" customHeight="true" outlineLevel="0" collapsed="false">
      <c r="A103" s="30"/>
      <c r="B103" s="31"/>
      <c r="C103" s="30"/>
      <c r="D103" s="32"/>
      <c r="E103" s="30"/>
      <c r="F103" s="30"/>
      <c r="G103" s="30"/>
      <c r="H103" s="30"/>
      <c r="I103" s="19" t="n">
        <f aca="false">IF(L103&lt;&gt;"Correcto",0,IF(F103="Activa",B103/C103,0))</f>
        <v>0</v>
      </c>
      <c r="J103" s="19" t="n">
        <f aca="false">I103*12</f>
        <v>0</v>
      </c>
      <c r="K103" s="20" t="str">
        <f aca="false">IF(AND(L103="Correcto",ISNUMBER(D103),OR(E103="",AND(ISNUMBER(E103),E103&gt;=0))),D103-N(E103),"")</f>
        <v/>
      </c>
      <c r="L103" s="9" t="str">
        <f aca="false">IFERROR(IF(COUNTA(A103:H103)=0,"",IF(OR(A103="",NOT(ISNUMBER(B103)),B103&lt;0,NOT(ISNUMBER(C103)),C103&lt;1,MOD(C103,1)&lt;&gt;0,AND(F103&lt;&gt;"Activa",F103&lt;&gt;"Cancelada")),"REVISAR coste","Correcto")),"REVISAR coste")</f>
        <v/>
      </c>
      <c r="M103" s="21" t="str">
        <f aca="false">IF(A103="","",IF(L103&lt;&gt;"Correcto","Revisar coste",IF(F103="Cancelada","Baja efectiva",IF(NOT(ISNUMBER(K103)),"Completar fecha/preaviso",IF(D103&lt;Resumen!$E$4,"Cargo vencido",IF(K103&lt;Resumen!$E$4,"Preaviso vencido",IF(K103&lt;=Resumen!$E$4+7,"Revisar en 7 días","Más adelante")))))))</f>
        <v/>
      </c>
      <c r="N103" s="22" t="n">
        <f aca="false">IF(AND(F103="Activa",L103="Correcto",ISNUMBER(K103)),K103+ROW()/10000,1000000000)</f>
        <v>1000000000</v>
      </c>
      <c r="O103" s="23" t="str">
        <f aca="false">IF(AND(ISNUMBER(G103),G103&gt;0,L103="Correcto"),I103/G103,"n.a.")</f>
        <v>n.a.</v>
      </c>
      <c r="P103" s="0" t="n">
        <f aca="false">IF(COUNTA(A103:H103)&gt;0,ROW(),0)</f>
        <v>0</v>
      </c>
    </row>
    <row r="104" customFormat="false" ht="30" hidden="false" customHeight="true" outlineLevel="0" collapsed="false">
      <c r="A104" s="30"/>
      <c r="B104" s="31"/>
      <c r="C104" s="30"/>
      <c r="D104" s="32"/>
      <c r="E104" s="30"/>
      <c r="F104" s="30"/>
      <c r="G104" s="30"/>
      <c r="H104" s="30"/>
      <c r="I104" s="19" t="n">
        <f aca="false">IF(L104&lt;&gt;"Correcto",0,IF(F104="Activa",B104/C104,0))</f>
        <v>0</v>
      </c>
      <c r="J104" s="19" t="n">
        <f aca="false">I104*12</f>
        <v>0</v>
      </c>
      <c r="K104" s="20" t="str">
        <f aca="false">IF(AND(L104="Correcto",ISNUMBER(D104),OR(E104="",AND(ISNUMBER(E104),E104&gt;=0))),D104-N(E104),"")</f>
        <v/>
      </c>
      <c r="L104" s="9" t="str">
        <f aca="false">IFERROR(IF(COUNTA(A104:H104)=0,"",IF(OR(A104="",NOT(ISNUMBER(B104)),B104&lt;0,NOT(ISNUMBER(C104)),C104&lt;1,MOD(C104,1)&lt;&gt;0,AND(F104&lt;&gt;"Activa",F104&lt;&gt;"Cancelada")),"REVISAR coste","Correcto")),"REVISAR coste")</f>
        <v/>
      </c>
      <c r="M104" s="21" t="str">
        <f aca="false">IF(A104="","",IF(L104&lt;&gt;"Correcto","Revisar coste",IF(F104="Cancelada","Baja efectiva",IF(NOT(ISNUMBER(K104)),"Completar fecha/preaviso",IF(D104&lt;Resumen!$E$4,"Cargo vencido",IF(K104&lt;Resumen!$E$4,"Preaviso vencido",IF(K104&lt;=Resumen!$E$4+7,"Revisar en 7 días","Más adelante")))))))</f>
        <v/>
      </c>
      <c r="N104" s="22" t="n">
        <f aca="false">IF(AND(F104="Activa",L104="Correcto",ISNUMBER(K104)),K104+ROW()/10000,1000000000)</f>
        <v>1000000000</v>
      </c>
      <c r="O104" s="23" t="str">
        <f aca="false">IF(AND(ISNUMBER(G104),G104&gt;0,L104="Correcto"),I104/G104,"n.a.")</f>
        <v>n.a.</v>
      </c>
      <c r="P104" s="0" t="n">
        <f aca="false">IF(COUNTA(A104:H104)&gt;0,ROW(),0)</f>
        <v>0</v>
      </c>
    </row>
    <row r="105" customFormat="false" ht="30" hidden="false" customHeight="true" outlineLevel="0" collapsed="false">
      <c r="A105" s="30"/>
      <c r="B105" s="31"/>
      <c r="C105" s="30"/>
      <c r="D105" s="32"/>
      <c r="E105" s="30"/>
      <c r="F105" s="30"/>
      <c r="G105" s="30"/>
      <c r="H105" s="30"/>
      <c r="I105" s="19" t="n">
        <f aca="false">IF(L105&lt;&gt;"Correcto",0,IF(F105="Activa",B105/C105,0))</f>
        <v>0</v>
      </c>
      <c r="J105" s="19" t="n">
        <f aca="false">I105*12</f>
        <v>0</v>
      </c>
      <c r="K105" s="20" t="str">
        <f aca="false">IF(AND(L105="Correcto",ISNUMBER(D105),OR(E105="",AND(ISNUMBER(E105),E105&gt;=0))),D105-N(E105),"")</f>
        <v/>
      </c>
      <c r="L105" s="9" t="str">
        <f aca="false">IFERROR(IF(COUNTA(A105:H105)=0,"",IF(OR(A105="",NOT(ISNUMBER(B105)),B105&lt;0,NOT(ISNUMBER(C105)),C105&lt;1,MOD(C105,1)&lt;&gt;0,AND(F105&lt;&gt;"Activa",F105&lt;&gt;"Cancelada")),"REVISAR coste","Correcto")),"REVISAR coste")</f>
        <v/>
      </c>
      <c r="M105" s="21" t="str">
        <f aca="false">IF(A105="","",IF(L105&lt;&gt;"Correcto","Revisar coste",IF(F105="Cancelada","Baja efectiva",IF(NOT(ISNUMBER(K105)),"Completar fecha/preaviso",IF(D105&lt;Resumen!$E$4,"Cargo vencido",IF(K105&lt;Resumen!$E$4,"Preaviso vencido",IF(K105&lt;=Resumen!$E$4+7,"Revisar en 7 días","Más adelante")))))))</f>
        <v/>
      </c>
      <c r="N105" s="22" t="n">
        <f aca="false">IF(AND(F105="Activa",L105="Correcto",ISNUMBER(K105)),K105+ROW()/10000,1000000000)</f>
        <v>1000000000</v>
      </c>
      <c r="O105" s="23" t="str">
        <f aca="false">IF(AND(ISNUMBER(G105),G105&gt;0,L105="Correcto"),I105/G105,"n.a.")</f>
        <v>n.a.</v>
      </c>
      <c r="P105" s="0" t="n">
        <f aca="false">IF(COUNTA(A105:H105)&gt;0,ROW(),0)</f>
        <v>0</v>
      </c>
    </row>
    <row r="106" customFormat="false" ht="30" hidden="false" customHeight="true" outlineLevel="0" collapsed="false">
      <c r="A106" s="30"/>
      <c r="B106" s="31"/>
      <c r="C106" s="30"/>
      <c r="D106" s="32"/>
      <c r="E106" s="30"/>
      <c r="F106" s="30"/>
      <c r="G106" s="30"/>
      <c r="H106" s="30"/>
      <c r="I106" s="19" t="n">
        <f aca="false">IF(L106&lt;&gt;"Correcto",0,IF(F106="Activa",B106/C106,0))</f>
        <v>0</v>
      </c>
      <c r="J106" s="19" t="n">
        <f aca="false">I106*12</f>
        <v>0</v>
      </c>
      <c r="K106" s="20" t="str">
        <f aca="false">IF(AND(L106="Correcto",ISNUMBER(D106),OR(E106="",AND(ISNUMBER(E106),E106&gt;=0))),D106-N(E106),"")</f>
        <v/>
      </c>
      <c r="L106" s="9" t="str">
        <f aca="false">IFERROR(IF(COUNTA(A106:H106)=0,"",IF(OR(A106="",NOT(ISNUMBER(B106)),B106&lt;0,NOT(ISNUMBER(C106)),C106&lt;1,MOD(C106,1)&lt;&gt;0,AND(F106&lt;&gt;"Activa",F106&lt;&gt;"Cancelada")),"REVISAR coste","Correcto")),"REVISAR coste")</f>
        <v/>
      </c>
      <c r="M106" s="21" t="str">
        <f aca="false">IF(A106="","",IF(L106&lt;&gt;"Correcto","Revisar coste",IF(F106="Cancelada","Baja efectiva",IF(NOT(ISNUMBER(K106)),"Completar fecha/preaviso",IF(D106&lt;Resumen!$E$4,"Cargo vencido",IF(K106&lt;Resumen!$E$4,"Preaviso vencido",IF(K106&lt;=Resumen!$E$4+7,"Revisar en 7 días","Más adelante")))))))</f>
        <v/>
      </c>
      <c r="N106" s="22" t="n">
        <f aca="false">IF(AND(F106="Activa",L106="Correcto",ISNUMBER(K106)),K106+ROW()/10000,1000000000)</f>
        <v>1000000000</v>
      </c>
      <c r="O106" s="23" t="str">
        <f aca="false">IF(AND(ISNUMBER(G106),G106&gt;0,L106="Correcto"),I106/G106,"n.a.")</f>
        <v>n.a.</v>
      </c>
      <c r="P106" s="0" t="n">
        <f aca="false">IF(COUNTA(A106:H106)&gt;0,ROW(),0)</f>
        <v>0</v>
      </c>
    </row>
    <row r="107" customFormat="false" ht="30" hidden="false" customHeight="true" outlineLevel="0" collapsed="false">
      <c r="A107" s="30"/>
      <c r="B107" s="31"/>
      <c r="C107" s="30"/>
      <c r="D107" s="32"/>
      <c r="E107" s="30"/>
      <c r="F107" s="30"/>
      <c r="G107" s="30"/>
      <c r="H107" s="30"/>
      <c r="I107" s="19" t="n">
        <f aca="false">IF(L107&lt;&gt;"Correcto",0,IF(F107="Activa",B107/C107,0))</f>
        <v>0</v>
      </c>
      <c r="J107" s="19" t="n">
        <f aca="false">I107*12</f>
        <v>0</v>
      </c>
      <c r="K107" s="20" t="str">
        <f aca="false">IF(AND(L107="Correcto",ISNUMBER(D107),OR(E107="",AND(ISNUMBER(E107),E107&gt;=0))),D107-N(E107),"")</f>
        <v/>
      </c>
      <c r="L107" s="9" t="str">
        <f aca="false">IFERROR(IF(COUNTA(A107:H107)=0,"",IF(OR(A107="",NOT(ISNUMBER(B107)),B107&lt;0,NOT(ISNUMBER(C107)),C107&lt;1,MOD(C107,1)&lt;&gt;0,AND(F107&lt;&gt;"Activa",F107&lt;&gt;"Cancelada")),"REVISAR coste","Correcto")),"REVISAR coste")</f>
        <v/>
      </c>
      <c r="M107" s="21" t="str">
        <f aca="false">IF(A107="","",IF(L107&lt;&gt;"Correcto","Revisar coste",IF(F107="Cancelada","Baja efectiva",IF(NOT(ISNUMBER(K107)),"Completar fecha/preaviso",IF(D107&lt;Resumen!$E$4,"Cargo vencido",IF(K107&lt;Resumen!$E$4,"Preaviso vencido",IF(K107&lt;=Resumen!$E$4+7,"Revisar en 7 días","Más adelante")))))))</f>
        <v/>
      </c>
      <c r="N107" s="22" t="n">
        <f aca="false">IF(AND(F107="Activa",L107="Correcto",ISNUMBER(K107)),K107+ROW()/10000,1000000000)</f>
        <v>1000000000</v>
      </c>
      <c r="O107" s="23" t="str">
        <f aca="false">IF(AND(ISNUMBER(G107),G107&gt;0,L107="Correcto"),I107/G107,"n.a.")</f>
        <v>n.a.</v>
      </c>
      <c r="P107" s="0" t="n">
        <f aca="false">IF(COUNTA(A107:H107)&gt;0,ROW(),0)</f>
        <v>0</v>
      </c>
    </row>
    <row r="108" customFormat="false" ht="30" hidden="false" customHeight="true" outlineLevel="0" collapsed="false">
      <c r="A108" s="30"/>
      <c r="B108" s="31"/>
      <c r="C108" s="30"/>
      <c r="D108" s="32"/>
      <c r="E108" s="30"/>
      <c r="F108" s="30"/>
      <c r="G108" s="30"/>
      <c r="H108" s="30"/>
      <c r="I108" s="19" t="n">
        <f aca="false">IF(L108&lt;&gt;"Correcto",0,IF(F108="Activa",B108/C108,0))</f>
        <v>0</v>
      </c>
      <c r="J108" s="19" t="n">
        <f aca="false">I108*12</f>
        <v>0</v>
      </c>
      <c r="K108" s="20" t="str">
        <f aca="false">IF(AND(L108="Correcto",ISNUMBER(D108),OR(E108="",AND(ISNUMBER(E108),E108&gt;=0))),D108-N(E108),"")</f>
        <v/>
      </c>
      <c r="L108" s="9" t="str">
        <f aca="false">IFERROR(IF(COUNTA(A108:H108)=0,"",IF(OR(A108="",NOT(ISNUMBER(B108)),B108&lt;0,NOT(ISNUMBER(C108)),C108&lt;1,MOD(C108,1)&lt;&gt;0,AND(F108&lt;&gt;"Activa",F108&lt;&gt;"Cancelada")),"REVISAR coste","Correcto")),"REVISAR coste")</f>
        <v/>
      </c>
      <c r="M108" s="21" t="str">
        <f aca="false">IF(A108="","",IF(L108&lt;&gt;"Correcto","Revisar coste",IF(F108="Cancelada","Baja efectiva",IF(NOT(ISNUMBER(K108)),"Completar fecha/preaviso",IF(D108&lt;Resumen!$E$4,"Cargo vencido",IF(K108&lt;Resumen!$E$4,"Preaviso vencido",IF(K108&lt;=Resumen!$E$4+7,"Revisar en 7 días","Más adelante")))))))</f>
        <v/>
      </c>
      <c r="N108" s="22" t="n">
        <f aca="false">IF(AND(F108="Activa",L108="Correcto",ISNUMBER(K108)),K108+ROW()/10000,1000000000)</f>
        <v>1000000000</v>
      </c>
      <c r="O108" s="23" t="str">
        <f aca="false">IF(AND(ISNUMBER(G108),G108&gt;0,L108="Correcto"),I108/G108,"n.a.")</f>
        <v>n.a.</v>
      </c>
      <c r="P108" s="0" t="n">
        <f aca="false">IF(COUNTA(A108:H108)&gt;0,ROW(),0)</f>
        <v>0</v>
      </c>
    </row>
    <row r="109" customFormat="false" ht="30" hidden="false" customHeight="true" outlineLevel="0" collapsed="false">
      <c r="A109" s="30"/>
      <c r="B109" s="31"/>
      <c r="C109" s="30"/>
      <c r="D109" s="32"/>
      <c r="E109" s="30"/>
      <c r="F109" s="30"/>
      <c r="G109" s="30"/>
      <c r="H109" s="30"/>
      <c r="I109" s="19" t="n">
        <f aca="false">IF(L109&lt;&gt;"Correcto",0,IF(F109="Activa",B109/C109,0))</f>
        <v>0</v>
      </c>
      <c r="J109" s="19" t="n">
        <f aca="false">I109*12</f>
        <v>0</v>
      </c>
      <c r="K109" s="20" t="str">
        <f aca="false">IF(AND(L109="Correcto",ISNUMBER(D109),OR(E109="",AND(ISNUMBER(E109),E109&gt;=0))),D109-N(E109),"")</f>
        <v/>
      </c>
      <c r="L109" s="9" t="str">
        <f aca="false">IFERROR(IF(COUNTA(A109:H109)=0,"",IF(OR(A109="",NOT(ISNUMBER(B109)),B109&lt;0,NOT(ISNUMBER(C109)),C109&lt;1,MOD(C109,1)&lt;&gt;0,AND(F109&lt;&gt;"Activa",F109&lt;&gt;"Cancelada")),"REVISAR coste","Correcto")),"REVISAR coste")</f>
        <v/>
      </c>
      <c r="M109" s="21" t="str">
        <f aca="false">IF(A109="","",IF(L109&lt;&gt;"Correcto","Revisar coste",IF(F109="Cancelada","Baja efectiva",IF(NOT(ISNUMBER(K109)),"Completar fecha/preaviso",IF(D109&lt;Resumen!$E$4,"Cargo vencido",IF(K109&lt;Resumen!$E$4,"Preaviso vencido",IF(K109&lt;=Resumen!$E$4+7,"Revisar en 7 días","Más adelante")))))))</f>
        <v/>
      </c>
      <c r="N109" s="22" t="n">
        <f aca="false">IF(AND(F109="Activa",L109="Correcto",ISNUMBER(K109)),K109+ROW()/10000,1000000000)</f>
        <v>1000000000</v>
      </c>
      <c r="O109" s="23" t="str">
        <f aca="false">IF(AND(ISNUMBER(G109),G109&gt;0,L109="Correcto"),I109/G109,"n.a.")</f>
        <v>n.a.</v>
      </c>
      <c r="P109" s="0" t="n">
        <f aca="false">IF(COUNTA(A109:H109)&gt;0,ROW(),0)</f>
        <v>0</v>
      </c>
    </row>
    <row r="110" customFormat="false" ht="30" hidden="false" customHeight="true" outlineLevel="0" collapsed="false">
      <c r="A110" s="30"/>
      <c r="B110" s="31"/>
      <c r="C110" s="30"/>
      <c r="D110" s="32"/>
      <c r="E110" s="30"/>
      <c r="F110" s="30"/>
      <c r="G110" s="30"/>
      <c r="H110" s="30"/>
      <c r="I110" s="19" t="n">
        <f aca="false">IF(L110&lt;&gt;"Correcto",0,IF(F110="Activa",B110/C110,0))</f>
        <v>0</v>
      </c>
      <c r="J110" s="19" t="n">
        <f aca="false">I110*12</f>
        <v>0</v>
      </c>
      <c r="K110" s="20" t="str">
        <f aca="false">IF(AND(L110="Correcto",ISNUMBER(D110),OR(E110="",AND(ISNUMBER(E110),E110&gt;=0))),D110-N(E110),"")</f>
        <v/>
      </c>
      <c r="L110" s="9" t="str">
        <f aca="false">IFERROR(IF(COUNTA(A110:H110)=0,"",IF(OR(A110="",NOT(ISNUMBER(B110)),B110&lt;0,NOT(ISNUMBER(C110)),C110&lt;1,MOD(C110,1)&lt;&gt;0,AND(F110&lt;&gt;"Activa",F110&lt;&gt;"Cancelada")),"REVISAR coste","Correcto")),"REVISAR coste")</f>
        <v/>
      </c>
      <c r="M110" s="21" t="str">
        <f aca="false">IF(A110="","",IF(L110&lt;&gt;"Correcto","Revisar coste",IF(F110="Cancelada","Baja efectiva",IF(NOT(ISNUMBER(K110)),"Completar fecha/preaviso",IF(D110&lt;Resumen!$E$4,"Cargo vencido",IF(K110&lt;Resumen!$E$4,"Preaviso vencido",IF(K110&lt;=Resumen!$E$4+7,"Revisar en 7 días","Más adelante")))))))</f>
        <v/>
      </c>
      <c r="N110" s="22" t="n">
        <f aca="false">IF(AND(F110="Activa",L110="Correcto",ISNUMBER(K110)),K110+ROW()/10000,1000000000)</f>
        <v>1000000000</v>
      </c>
      <c r="O110" s="23" t="str">
        <f aca="false">IF(AND(ISNUMBER(G110),G110&gt;0,L110="Correcto"),I110/G110,"n.a.")</f>
        <v>n.a.</v>
      </c>
      <c r="P110" s="0" t="n">
        <f aca="false">IF(COUNTA(A110:H110)&gt;0,ROW(),0)</f>
        <v>0</v>
      </c>
    </row>
    <row r="111" customFormat="false" ht="30" hidden="false" customHeight="true" outlineLevel="0" collapsed="false">
      <c r="A111" s="30"/>
      <c r="B111" s="31"/>
      <c r="C111" s="30"/>
      <c r="D111" s="32"/>
      <c r="E111" s="30"/>
      <c r="F111" s="30"/>
      <c r="G111" s="30"/>
      <c r="H111" s="30"/>
      <c r="I111" s="19" t="n">
        <f aca="false">IF(L111&lt;&gt;"Correcto",0,IF(F111="Activa",B111/C111,0))</f>
        <v>0</v>
      </c>
      <c r="J111" s="19" t="n">
        <f aca="false">I111*12</f>
        <v>0</v>
      </c>
      <c r="K111" s="20" t="str">
        <f aca="false">IF(AND(L111="Correcto",ISNUMBER(D111),OR(E111="",AND(ISNUMBER(E111),E111&gt;=0))),D111-N(E111),"")</f>
        <v/>
      </c>
      <c r="L111" s="9" t="str">
        <f aca="false">IFERROR(IF(COUNTA(A111:H111)=0,"",IF(OR(A111="",NOT(ISNUMBER(B111)),B111&lt;0,NOT(ISNUMBER(C111)),C111&lt;1,MOD(C111,1)&lt;&gt;0,AND(F111&lt;&gt;"Activa",F111&lt;&gt;"Cancelada")),"REVISAR coste","Correcto")),"REVISAR coste")</f>
        <v/>
      </c>
      <c r="M111" s="21" t="str">
        <f aca="false">IF(A111="","",IF(L111&lt;&gt;"Correcto","Revisar coste",IF(F111="Cancelada","Baja efectiva",IF(NOT(ISNUMBER(K111)),"Completar fecha/preaviso",IF(D111&lt;Resumen!$E$4,"Cargo vencido",IF(K111&lt;Resumen!$E$4,"Preaviso vencido",IF(K111&lt;=Resumen!$E$4+7,"Revisar en 7 días","Más adelante")))))))</f>
        <v/>
      </c>
      <c r="N111" s="22" t="n">
        <f aca="false">IF(AND(F111="Activa",L111="Correcto",ISNUMBER(K111)),K111+ROW()/10000,1000000000)</f>
        <v>1000000000</v>
      </c>
      <c r="O111" s="23" t="str">
        <f aca="false">IF(AND(ISNUMBER(G111),G111&gt;0,L111="Correcto"),I111/G111,"n.a.")</f>
        <v>n.a.</v>
      </c>
      <c r="P111" s="0" t="n">
        <f aca="false">IF(COUNTA(A111:H111)&gt;0,ROW(),0)</f>
        <v>0</v>
      </c>
    </row>
    <row r="112" customFormat="false" ht="30" hidden="false" customHeight="true" outlineLevel="0" collapsed="false">
      <c r="A112" s="30"/>
      <c r="B112" s="31"/>
      <c r="C112" s="30"/>
      <c r="D112" s="32"/>
      <c r="E112" s="30"/>
      <c r="F112" s="30"/>
      <c r="G112" s="30"/>
      <c r="H112" s="30"/>
      <c r="I112" s="19" t="n">
        <f aca="false">IF(L112&lt;&gt;"Correcto",0,IF(F112="Activa",B112/C112,0))</f>
        <v>0</v>
      </c>
      <c r="J112" s="19" t="n">
        <f aca="false">I112*12</f>
        <v>0</v>
      </c>
      <c r="K112" s="20" t="str">
        <f aca="false">IF(AND(L112="Correcto",ISNUMBER(D112),OR(E112="",AND(ISNUMBER(E112),E112&gt;=0))),D112-N(E112),"")</f>
        <v/>
      </c>
      <c r="L112" s="9" t="str">
        <f aca="false">IFERROR(IF(COUNTA(A112:H112)=0,"",IF(OR(A112="",NOT(ISNUMBER(B112)),B112&lt;0,NOT(ISNUMBER(C112)),C112&lt;1,MOD(C112,1)&lt;&gt;0,AND(F112&lt;&gt;"Activa",F112&lt;&gt;"Cancelada")),"REVISAR coste","Correcto")),"REVISAR coste")</f>
        <v/>
      </c>
      <c r="M112" s="21" t="str">
        <f aca="false">IF(A112="","",IF(L112&lt;&gt;"Correcto","Revisar coste",IF(F112="Cancelada","Baja efectiva",IF(NOT(ISNUMBER(K112)),"Completar fecha/preaviso",IF(D112&lt;Resumen!$E$4,"Cargo vencido",IF(K112&lt;Resumen!$E$4,"Preaviso vencido",IF(K112&lt;=Resumen!$E$4+7,"Revisar en 7 días","Más adelante")))))))</f>
        <v/>
      </c>
      <c r="N112" s="22" t="n">
        <f aca="false">IF(AND(F112="Activa",L112="Correcto",ISNUMBER(K112)),K112+ROW()/10000,1000000000)</f>
        <v>1000000000</v>
      </c>
      <c r="O112" s="23" t="str">
        <f aca="false">IF(AND(ISNUMBER(G112),G112&gt;0,L112="Correcto"),I112/G112,"n.a.")</f>
        <v>n.a.</v>
      </c>
      <c r="P112" s="0" t="n">
        <f aca="false">IF(COUNTA(A112:H112)&gt;0,ROW(),0)</f>
        <v>0</v>
      </c>
    </row>
    <row r="113" customFormat="false" ht="30" hidden="false" customHeight="true" outlineLevel="0" collapsed="false">
      <c r="A113" s="30"/>
      <c r="B113" s="31"/>
      <c r="C113" s="30"/>
      <c r="D113" s="32"/>
      <c r="E113" s="30"/>
      <c r="F113" s="30"/>
      <c r="G113" s="30"/>
      <c r="H113" s="30"/>
      <c r="I113" s="19" t="n">
        <f aca="false">IF(L113&lt;&gt;"Correcto",0,IF(F113="Activa",B113/C113,0))</f>
        <v>0</v>
      </c>
      <c r="J113" s="19" t="n">
        <f aca="false">I113*12</f>
        <v>0</v>
      </c>
      <c r="K113" s="20" t="str">
        <f aca="false">IF(AND(L113="Correcto",ISNUMBER(D113),OR(E113="",AND(ISNUMBER(E113),E113&gt;=0))),D113-N(E113),"")</f>
        <v/>
      </c>
      <c r="L113" s="9" t="str">
        <f aca="false">IFERROR(IF(COUNTA(A113:H113)=0,"",IF(OR(A113="",NOT(ISNUMBER(B113)),B113&lt;0,NOT(ISNUMBER(C113)),C113&lt;1,MOD(C113,1)&lt;&gt;0,AND(F113&lt;&gt;"Activa",F113&lt;&gt;"Cancelada")),"REVISAR coste","Correcto")),"REVISAR coste")</f>
        <v/>
      </c>
      <c r="M113" s="21" t="str">
        <f aca="false">IF(A113="","",IF(L113&lt;&gt;"Correcto","Revisar coste",IF(F113="Cancelada","Baja efectiva",IF(NOT(ISNUMBER(K113)),"Completar fecha/preaviso",IF(D113&lt;Resumen!$E$4,"Cargo vencido",IF(K113&lt;Resumen!$E$4,"Preaviso vencido",IF(K113&lt;=Resumen!$E$4+7,"Revisar en 7 días","Más adelante")))))))</f>
        <v/>
      </c>
      <c r="N113" s="22" t="n">
        <f aca="false">IF(AND(F113="Activa",L113="Correcto",ISNUMBER(K113)),K113+ROW()/10000,1000000000)</f>
        <v>1000000000</v>
      </c>
      <c r="O113" s="23" t="str">
        <f aca="false">IF(AND(ISNUMBER(G113),G113&gt;0,L113="Correcto"),I113/G113,"n.a.")</f>
        <v>n.a.</v>
      </c>
      <c r="P113" s="0" t="n">
        <f aca="false">IF(COUNTA(A113:H113)&gt;0,ROW(),0)</f>
        <v>0</v>
      </c>
    </row>
    <row r="114" customFormat="false" ht="30" hidden="false" customHeight="true" outlineLevel="0" collapsed="false">
      <c r="A114" s="30"/>
      <c r="B114" s="31"/>
      <c r="C114" s="30"/>
      <c r="D114" s="32"/>
      <c r="E114" s="30"/>
      <c r="F114" s="30"/>
      <c r="G114" s="30"/>
      <c r="H114" s="30"/>
      <c r="I114" s="19" t="n">
        <f aca="false">IF(L114&lt;&gt;"Correcto",0,IF(F114="Activa",B114/C114,0))</f>
        <v>0</v>
      </c>
      <c r="J114" s="19" t="n">
        <f aca="false">I114*12</f>
        <v>0</v>
      </c>
      <c r="K114" s="20" t="str">
        <f aca="false">IF(AND(L114="Correcto",ISNUMBER(D114),OR(E114="",AND(ISNUMBER(E114),E114&gt;=0))),D114-N(E114),"")</f>
        <v/>
      </c>
      <c r="L114" s="9" t="str">
        <f aca="false">IFERROR(IF(COUNTA(A114:H114)=0,"",IF(OR(A114="",NOT(ISNUMBER(B114)),B114&lt;0,NOT(ISNUMBER(C114)),C114&lt;1,MOD(C114,1)&lt;&gt;0,AND(F114&lt;&gt;"Activa",F114&lt;&gt;"Cancelada")),"REVISAR coste","Correcto")),"REVISAR coste")</f>
        <v/>
      </c>
      <c r="M114" s="21" t="str">
        <f aca="false">IF(A114="","",IF(L114&lt;&gt;"Correcto","Revisar coste",IF(F114="Cancelada","Baja efectiva",IF(NOT(ISNUMBER(K114)),"Completar fecha/preaviso",IF(D114&lt;Resumen!$E$4,"Cargo vencido",IF(K114&lt;Resumen!$E$4,"Preaviso vencido",IF(K114&lt;=Resumen!$E$4+7,"Revisar en 7 días","Más adelante")))))))</f>
        <v/>
      </c>
      <c r="N114" s="22" t="n">
        <f aca="false">IF(AND(F114="Activa",L114="Correcto",ISNUMBER(K114)),K114+ROW()/10000,1000000000)</f>
        <v>1000000000</v>
      </c>
      <c r="O114" s="23" t="str">
        <f aca="false">IF(AND(ISNUMBER(G114),G114&gt;0,L114="Correcto"),I114/G114,"n.a.")</f>
        <v>n.a.</v>
      </c>
      <c r="P114" s="0" t="n">
        <f aca="false">IF(COUNTA(A114:H114)&gt;0,ROW(),0)</f>
        <v>0</v>
      </c>
    </row>
    <row r="115" customFormat="false" ht="30" hidden="false" customHeight="true" outlineLevel="0" collapsed="false">
      <c r="A115" s="30"/>
      <c r="B115" s="31"/>
      <c r="C115" s="30"/>
      <c r="D115" s="32"/>
      <c r="E115" s="30"/>
      <c r="F115" s="30"/>
      <c r="G115" s="30"/>
      <c r="H115" s="30"/>
      <c r="I115" s="19" t="n">
        <f aca="false">IF(L115&lt;&gt;"Correcto",0,IF(F115="Activa",B115/C115,0))</f>
        <v>0</v>
      </c>
      <c r="J115" s="19" t="n">
        <f aca="false">I115*12</f>
        <v>0</v>
      </c>
      <c r="K115" s="20" t="str">
        <f aca="false">IF(AND(L115="Correcto",ISNUMBER(D115),OR(E115="",AND(ISNUMBER(E115),E115&gt;=0))),D115-N(E115),"")</f>
        <v/>
      </c>
      <c r="L115" s="9" t="str">
        <f aca="false">IFERROR(IF(COUNTA(A115:H115)=0,"",IF(OR(A115="",NOT(ISNUMBER(B115)),B115&lt;0,NOT(ISNUMBER(C115)),C115&lt;1,MOD(C115,1)&lt;&gt;0,AND(F115&lt;&gt;"Activa",F115&lt;&gt;"Cancelada")),"REVISAR coste","Correcto")),"REVISAR coste")</f>
        <v/>
      </c>
      <c r="M115" s="21" t="str">
        <f aca="false">IF(A115="","",IF(L115&lt;&gt;"Correcto","Revisar coste",IF(F115="Cancelada","Baja efectiva",IF(NOT(ISNUMBER(K115)),"Completar fecha/preaviso",IF(D115&lt;Resumen!$E$4,"Cargo vencido",IF(K115&lt;Resumen!$E$4,"Preaviso vencido",IF(K115&lt;=Resumen!$E$4+7,"Revisar en 7 días","Más adelante")))))))</f>
        <v/>
      </c>
      <c r="N115" s="22" t="n">
        <f aca="false">IF(AND(F115="Activa",L115="Correcto",ISNUMBER(K115)),K115+ROW()/10000,1000000000)</f>
        <v>1000000000</v>
      </c>
      <c r="O115" s="23" t="str">
        <f aca="false">IF(AND(ISNUMBER(G115),G115&gt;0,L115="Correcto"),I115/G115,"n.a.")</f>
        <v>n.a.</v>
      </c>
      <c r="P115" s="0" t="n">
        <f aca="false">IF(COUNTA(A115:H115)&gt;0,ROW(),0)</f>
        <v>0</v>
      </c>
    </row>
    <row r="116" customFormat="false" ht="30" hidden="false" customHeight="true" outlineLevel="0" collapsed="false">
      <c r="A116" s="30"/>
      <c r="B116" s="31"/>
      <c r="C116" s="30"/>
      <c r="D116" s="32"/>
      <c r="E116" s="30"/>
      <c r="F116" s="30"/>
      <c r="G116" s="30"/>
      <c r="H116" s="30"/>
      <c r="I116" s="19" t="n">
        <f aca="false">IF(L116&lt;&gt;"Correcto",0,IF(F116="Activa",B116/C116,0))</f>
        <v>0</v>
      </c>
      <c r="J116" s="19" t="n">
        <f aca="false">I116*12</f>
        <v>0</v>
      </c>
      <c r="K116" s="20" t="str">
        <f aca="false">IF(AND(L116="Correcto",ISNUMBER(D116),OR(E116="",AND(ISNUMBER(E116),E116&gt;=0))),D116-N(E116),"")</f>
        <v/>
      </c>
      <c r="L116" s="9" t="str">
        <f aca="false">IFERROR(IF(COUNTA(A116:H116)=0,"",IF(OR(A116="",NOT(ISNUMBER(B116)),B116&lt;0,NOT(ISNUMBER(C116)),C116&lt;1,MOD(C116,1)&lt;&gt;0,AND(F116&lt;&gt;"Activa",F116&lt;&gt;"Cancelada")),"REVISAR coste","Correcto")),"REVISAR coste")</f>
        <v/>
      </c>
      <c r="M116" s="21" t="str">
        <f aca="false">IF(A116="","",IF(L116&lt;&gt;"Correcto","Revisar coste",IF(F116="Cancelada","Baja efectiva",IF(NOT(ISNUMBER(K116)),"Completar fecha/preaviso",IF(D116&lt;Resumen!$E$4,"Cargo vencido",IF(K116&lt;Resumen!$E$4,"Preaviso vencido",IF(K116&lt;=Resumen!$E$4+7,"Revisar en 7 días","Más adelante")))))))</f>
        <v/>
      </c>
      <c r="N116" s="22" t="n">
        <f aca="false">IF(AND(F116="Activa",L116="Correcto",ISNUMBER(K116)),K116+ROW()/10000,1000000000)</f>
        <v>1000000000</v>
      </c>
      <c r="O116" s="23" t="str">
        <f aca="false">IF(AND(ISNUMBER(G116),G116&gt;0,L116="Correcto"),I116/G116,"n.a.")</f>
        <v>n.a.</v>
      </c>
      <c r="P116" s="0" t="n">
        <f aca="false">IF(COUNTA(A116:H116)&gt;0,ROW(),0)</f>
        <v>0</v>
      </c>
    </row>
    <row r="117" customFormat="false" ht="30" hidden="false" customHeight="true" outlineLevel="0" collapsed="false">
      <c r="A117" s="30"/>
      <c r="B117" s="31"/>
      <c r="C117" s="30"/>
      <c r="D117" s="32"/>
      <c r="E117" s="30"/>
      <c r="F117" s="30"/>
      <c r="G117" s="30"/>
      <c r="H117" s="30"/>
      <c r="I117" s="19" t="n">
        <f aca="false">IF(L117&lt;&gt;"Correcto",0,IF(F117="Activa",B117/C117,0))</f>
        <v>0</v>
      </c>
      <c r="J117" s="19" t="n">
        <f aca="false">I117*12</f>
        <v>0</v>
      </c>
      <c r="K117" s="20" t="str">
        <f aca="false">IF(AND(L117="Correcto",ISNUMBER(D117),OR(E117="",AND(ISNUMBER(E117),E117&gt;=0))),D117-N(E117),"")</f>
        <v/>
      </c>
      <c r="L117" s="9" t="str">
        <f aca="false">IFERROR(IF(COUNTA(A117:H117)=0,"",IF(OR(A117="",NOT(ISNUMBER(B117)),B117&lt;0,NOT(ISNUMBER(C117)),C117&lt;1,MOD(C117,1)&lt;&gt;0,AND(F117&lt;&gt;"Activa",F117&lt;&gt;"Cancelada")),"REVISAR coste","Correcto")),"REVISAR coste")</f>
        <v/>
      </c>
      <c r="M117" s="21" t="str">
        <f aca="false">IF(A117="","",IF(L117&lt;&gt;"Correcto","Revisar coste",IF(F117="Cancelada","Baja efectiva",IF(NOT(ISNUMBER(K117)),"Completar fecha/preaviso",IF(D117&lt;Resumen!$E$4,"Cargo vencido",IF(K117&lt;Resumen!$E$4,"Preaviso vencido",IF(K117&lt;=Resumen!$E$4+7,"Revisar en 7 días","Más adelante")))))))</f>
        <v/>
      </c>
      <c r="N117" s="22" t="n">
        <f aca="false">IF(AND(F117="Activa",L117="Correcto",ISNUMBER(K117)),K117+ROW()/10000,1000000000)</f>
        <v>1000000000</v>
      </c>
      <c r="O117" s="23" t="str">
        <f aca="false">IF(AND(ISNUMBER(G117),G117&gt;0,L117="Correcto"),I117/G117,"n.a.")</f>
        <v>n.a.</v>
      </c>
      <c r="P117" s="0" t="n">
        <f aca="false">IF(COUNTA(A117:H117)&gt;0,ROW(),0)</f>
        <v>0</v>
      </c>
    </row>
    <row r="118" customFormat="false" ht="30" hidden="false" customHeight="true" outlineLevel="0" collapsed="false">
      <c r="A118" s="30"/>
      <c r="B118" s="31"/>
      <c r="C118" s="30"/>
      <c r="D118" s="32"/>
      <c r="E118" s="30"/>
      <c r="F118" s="30"/>
      <c r="G118" s="30"/>
      <c r="H118" s="30"/>
      <c r="I118" s="19" t="n">
        <f aca="false">IF(L118&lt;&gt;"Correcto",0,IF(F118="Activa",B118/C118,0))</f>
        <v>0</v>
      </c>
      <c r="J118" s="19" t="n">
        <f aca="false">I118*12</f>
        <v>0</v>
      </c>
      <c r="K118" s="20" t="str">
        <f aca="false">IF(AND(L118="Correcto",ISNUMBER(D118),OR(E118="",AND(ISNUMBER(E118),E118&gt;=0))),D118-N(E118),"")</f>
        <v/>
      </c>
      <c r="L118" s="9" t="str">
        <f aca="false">IFERROR(IF(COUNTA(A118:H118)=0,"",IF(OR(A118="",NOT(ISNUMBER(B118)),B118&lt;0,NOT(ISNUMBER(C118)),C118&lt;1,MOD(C118,1)&lt;&gt;0,AND(F118&lt;&gt;"Activa",F118&lt;&gt;"Cancelada")),"REVISAR coste","Correcto")),"REVISAR coste")</f>
        <v/>
      </c>
      <c r="M118" s="21" t="str">
        <f aca="false">IF(A118="","",IF(L118&lt;&gt;"Correcto","Revisar coste",IF(F118="Cancelada","Baja efectiva",IF(NOT(ISNUMBER(K118)),"Completar fecha/preaviso",IF(D118&lt;Resumen!$E$4,"Cargo vencido",IF(K118&lt;Resumen!$E$4,"Preaviso vencido",IF(K118&lt;=Resumen!$E$4+7,"Revisar en 7 días","Más adelante")))))))</f>
        <v/>
      </c>
      <c r="N118" s="22" t="n">
        <f aca="false">IF(AND(F118="Activa",L118="Correcto",ISNUMBER(K118)),K118+ROW()/10000,1000000000)</f>
        <v>1000000000</v>
      </c>
      <c r="O118" s="23" t="str">
        <f aca="false">IF(AND(ISNUMBER(G118),G118&gt;0,L118="Correcto"),I118/G118,"n.a.")</f>
        <v>n.a.</v>
      </c>
      <c r="P118" s="0" t="n">
        <f aca="false">IF(COUNTA(A118:H118)&gt;0,ROW(),0)</f>
        <v>0</v>
      </c>
    </row>
    <row r="119" customFormat="false" ht="30" hidden="false" customHeight="true" outlineLevel="0" collapsed="false">
      <c r="A119" s="30"/>
      <c r="B119" s="31"/>
      <c r="C119" s="30"/>
      <c r="D119" s="32"/>
      <c r="E119" s="30"/>
      <c r="F119" s="30"/>
      <c r="G119" s="30"/>
      <c r="H119" s="30"/>
      <c r="I119" s="19" t="n">
        <f aca="false">IF(L119&lt;&gt;"Correcto",0,IF(F119="Activa",B119/C119,0))</f>
        <v>0</v>
      </c>
      <c r="J119" s="19" t="n">
        <f aca="false">I119*12</f>
        <v>0</v>
      </c>
      <c r="K119" s="20" t="str">
        <f aca="false">IF(AND(L119="Correcto",ISNUMBER(D119),OR(E119="",AND(ISNUMBER(E119),E119&gt;=0))),D119-N(E119),"")</f>
        <v/>
      </c>
      <c r="L119" s="9" t="str">
        <f aca="false">IFERROR(IF(COUNTA(A119:H119)=0,"",IF(OR(A119="",NOT(ISNUMBER(B119)),B119&lt;0,NOT(ISNUMBER(C119)),C119&lt;1,MOD(C119,1)&lt;&gt;0,AND(F119&lt;&gt;"Activa",F119&lt;&gt;"Cancelada")),"REVISAR coste","Correcto")),"REVISAR coste")</f>
        <v/>
      </c>
      <c r="M119" s="21" t="str">
        <f aca="false">IF(A119="","",IF(L119&lt;&gt;"Correcto","Revisar coste",IF(F119="Cancelada","Baja efectiva",IF(NOT(ISNUMBER(K119)),"Completar fecha/preaviso",IF(D119&lt;Resumen!$E$4,"Cargo vencido",IF(K119&lt;Resumen!$E$4,"Preaviso vencido",IF(K119&lt;=Resumen!$E$4+7,"Revisar en 7 días","Más adelante")))))))</f>
        <v/>
      </c>
      <c r="N119" s="22" t="n">
        <f aca="false">IF(AND(F119="Activa",L119="Correcto",ISNUMBER(K119)),K119+ROW()/10000,1000000000)</f>
        <v>1000000000</v>
      </c>
      <c r="O119" s="23" t="str">
        <f aca="false">IF(AND(ISNUMBER(G119),G119&gt;0,L119="Correcto"),I119/G119,"n.a.")</f>
        <v>n.a.</v>
      </c>
      <c r="P119" s="0" t="n">
        <f aca="false">IF(COUNTA(A119:H119)&gt;0,ROW(),0)</f>
        <v>0</v>
      </c>
    </row>
    <row r="120" customFormat="false" ht="30" hidden="false" customHeight="true" outlineLevel="0" collapsed="false">
      <c r="A120" s="30"/>
      <c r="B120" s="31"/>
      <c r="C120" s="30"/>
      <c r="D120" s="32"/>
      <c r="E120" s="30"/>
      <c r="F120" s="30"/>
      <c r="G120" s="30"/>
      <c r="H120" s="30"/>
      <c r="I120" s="19" t="n">
        <f aca="false">IF(L120&lt;&gt;"Correcto",0,IF(F120="Activa",B120/C120,0))</f>
        <v>0</v>
      </c>
      <c r="J120" s="19" t="n">
        <f aca="false">I120*12</f>
        <v>0</v>
      </c>
      <c r="K120" s="20" t="str">
        <f aca="false">IF(AND(L120="Correcto",ISNUMBER(D120),OR(E120="",AND(ISNUMBER(E120),E120&gt;=0))),D120-N(E120),"")</f>
        <v/>
      </c>
      <c r="L120" s="9" t="str">
        <f aca="false">IFERROR(IF(COUNTA(A120:H120)=0,"",IF(OR(A120="",NOT(ISNUMBER(B120)),B120&lt;0,NOT(ISNUMBER(C120)),C120&lt;1,MOD(C120,1)&lt;&gt;0,AND(F120&lt;&gt;"Activa",F120&lt;&gt;"Cancelada")),"REVISAR coste","Correcto")),"REVISAR coste")</f>
        <v/>
      </c>
      <c r="M120" s="21" t="str">
        <f aca="false">IF(A120="","",IF(L120&lt;&gt;"Correcto","Revisar coste",IF(F120="Cancelada","Baja efectiva",IF(NOT(ISNUMBER(K120)),"Completar fecha/preaviso",IF(D120&lt;Resumen!$E$4,"Cargo vencido",IF(K120&lt;Resumen!$E$4,"Preaviso vencido",IF(K120&lt;=Resumen!$E$4+7,"Revisar en 7 días","Más adelante")))))))</f>
        <v/>
      </c>
      <c r="N120" s="22" t="n">
        <f aca="false">IF(AND(F120="Activa",L120="Correcto",ISNUMBER(K120)),K120+ROW()/10000,1000000000)</f>
        <v>1000000000</v>
      </c>
      <c r="O120" s="23" t="str">
        <f aca="false">IF(AND(ISNUMBER(G120),G120&gt;0,L120="Correcto"),I120/G120,"n.a.")</f>
        <v>n.a.</v>
      </c>
      <c r="P120" s="0" t="n">
        <f aca="false">IF(COUNTA(A120:H120)&gt;0,ROW(),0)</f>
        <v>0</v>
      </c>
    </row>
    <row r="121" customFormat="false" ht="30" hidden="false" customHeight="true" outlineLevel="0" collapsed="false">
      <c r="A121" s="30"/>
      <c r="B121" s="31"/>
      <c r="C121" s="30"/>
      <c r="D121" s="32"/>
      <c r="E121" s="30"/>
      <c r="F121" s="30"/>
      <c r="G121" s="30"/>
      <c r="H121" s="30"/>
      <c r="I121" s="19" t="n">
        <f aca="false">IF(L121&lt;&gt;"Correcto",0,IF(F121="Activa",B121/C121,0))</f>
        <v>0</v>
      </c>
      <c r="J121" s="19" t="n">
        <f aca="false">I121*12</f>
        <v>0</v>
      </c>
      <c r="K121" s="20" t="str">
        <f aca="false">IF(AND(L121="Correcto",ISNUMBER(D121),OR(E121="",AND(ISNUMBER(E121),E121&gt;=0))),D121-N(E121),"")</f>
        <v/>
      </c>
      <c r="L121" s="9" t="str">
        <f aca="false">IFERROR(IF(COUNTA(A121:H121)=0,"",IF(OR(A121="",NOT(ISNUMBER(B121)),B121&lt;0,NOT(ISNUMBER(C121)),C121&lt;1,MOD(C121,1)&lt;&gt;0,AND(F121&lt;&gt;"Activa",F121&lt;&gt;"Cancelada")),"REVISAR coste","Correcto")),"REVISAR coste")</f>
        <v/>
      </c>
      <c r="M121" s="21" t="str">
        <f aca="false">IF(A121="","",IF(L121&lt;&gt;"Correcto","Revisar coste",IF(F121="Cancelada","Baja efectiva",IF(NOT(ISNUMBER(K121)),"Completar fecha/preaviso",IF(D121&lt;Resumen!$E$4,"Cargo vencido",IF(K121&lt;Resumen!$E$4,"Preaviso vencido",IF(K121&lt;=Resumen!$E$4+7,"Revisar en 7 días","Más adelante")))))))</f>
        <v/>
      </c>
      <c r="N121" s="22" t="n">
        <f aca="false">IF(AND(F121="Activa",L121="Correcto",ISNUMBER(K121)),K121+ROW()/10000,1000000000)</f>
        <v>1000000000</v>
      </c>
      <c r="O121" s="23" t="str">
        <f aca="false">IF(AND(ISNUMBER(G121),G121&gt;0,L121="Correcto"),I121/G121,"n.a.")</f>
        <v>n.a.</v>
      </c>
      <c r="P121" s="0" t="n">
        <f aca="false">IF(COUNTA(A121:H121)&gt;0,ROW(),0)</f>
        <v>0</v>
      </c>
    </row>
    <row r="122" customFormat="false" ht="30" hidden="false" customHeight="true" outlineLevel="0" collapsed="false">
      <c r="A122" s="30"/>
      <c r="B122" s="31"/>
      <c r="C122" s="30"/>
      <c r="D122" s="32"/>
      <c r="E122" s="30"/>
      <c r="F122" s="30"/>
      <c r="G122" s="30"/>
      <c r="H122" s="30"/>
      <c r="I122" s="19" t="n">
        <f aca="false">IF(L122&lt;&gt;"Correcto",0,IF(F122="Activa",B122/C122,0))</f>
        <v>0</v>
      </c>
      <c r="J122" s="19" t="n">
        <f aca="false">I122*12</f>
        <v>0</v>
      </c>
      <c r="K122" s="20" t="str">
        <f aca="false">IF(AND(L122="Correcto",ISNUMBER(D122),OR(E122="",AND(ISNUMBER(E122),E122&gt;=0))),D122-N(E122),"")</f>
        <v/>
      </c>
      <c r="L122" s="9" t="str">
        <f aca="false">IFERROR(IF(COUNTA(A122:H122)=0,"",IF(OR(A122="",NOT(ISNUMBER(B122)),B122&lt;0,NOT(ISNUMBER(C122)),C122&lt;1,MOD(C122,1)&lt;&gt;0,AND(F122&lt;&gt;"Activa",F122&lt;&gt;"Cancelada")),"REVISAR coste","Correcto")),"REVISAR coste")</f>
        <v/>
      </c>
      <c r="M122" s="21" t="str">
        <f aca="false">IF(A122="","",IF(L122&lt;&gt;"Correcto","Revisar coste",IF(F122="Cancelada","Baja efectiva",IF(NOT(ISNUMBER(K122)),"Completar fecha/preaviso",IF(D122&lt;Resumen!$E$4,"Cargo vencido",IF(K122&lt;Resumen!$E$4,"Preaviso vencido",IF(K122&lt;=Resumen!$E$4+7,"Revisar en 7 días","Más adelante")))))))</f>
        <v/>
      </c>
      <c r="N122" s="22" t="n">
        <f aca="false">IF(AND(F122="Activa",L122="Correcto",ISNUMBER(K122)),K122+ROW()/10000,1000000000)</f>
        <v>1000000000</v>
      </c>
      <c r="O122" s="23" t="str">
        <f aca="false">IF(AND(ISNUMBER(G122),G122&gt;0,L122="Correcto"),I122/G122,"n.a.")</f>
        <v>n.a.</v>
      </c>
      <c r="P122" s="0" t="n">
        <f aca="false">IF(COUNTA(A122:H122)&gt;0,ROW(),0)</f>
        <v>0</v>
      </c>
    </row>
    <row r="123" customFormat="false" ht="30" hidden="false" customHeight="true" outlineLevel="0" collapsed="false">
      <c r="A123" s="30"/>
      <c r="B123" s="31"/>
      <c r="C123" s="30"/>
      <c r="D123" s="32"/>
      <c r="E123" s="30"/>
      <c r="F123" s="30"/>
      <c r="G123" s="30"/>
      <c r="H123" s="30"/>
      <c r="I123" s="19" t="n">
        <f aca="false">IF(L123&lt;&gt;"Correcto",0,IF(F123="Activa",B123/C123,0))</f>
        <v>0</v>
      </c>
      <c r="J123" s="19" t="n">
        <f aca="false">I123*12</f>
        <v>0</v>
      </c>
      <c r="K123" s="20" t="str">
        <f aca="false">IF(AND(L123="Correcto",ISNUMBER(D123),OR(E123="",AND(ISNUMBER(E123),E123&gt;=0))),D123-N(E123),"")</f>
        <v/>
      </c>
      <c r="L123" s="9" t="str">
        <f aca="false">IFERROR(IF(COUNTA(A123:H123)=0,"",IF(OR(A123="",NOT(ISNUMBER(B123)),B123&lt;0,NOT(ISNUMBER(C123)),C123&lt;1,MOD(C123,1)&lt;&gt;0,AND(F123&lt;&gt;"Activa",F123&lt;&gt;"Cancelada")),"REVISAR coste","Correcto")),"REVISAR coste")</f>
        <v/>
      </c>
      <c r="M123" s="21" t="str">
        <f aca="false">IF(A123="","",IF(L123&lt;&gt;"Correcto","Revisar coste",IF(F123="Cancelada","Baja efectiva",IF(NOT(ISNUMBER(K123)),"Completar fecha/preaviso",IF(D123&lt;Resumen!$E$4,"Cargo vencido",IF(K123&lt;Resumen!$E$4,"Preaviso vencido",IF(K123&lt;=Resumen!$E$4+7,"Revisar en 7 días","Más adelante")))))))</f>
        <v/>
      </c>
      <c r="N123" s="22" t="n">
        <f aca="false">IF(AND(F123="Activa",L123="Correcto",ISNUMBER(K123)),K123+ROW()/10000,1000000000)</f>
        <v>1000000000</v>
      </c>
      <c r="O123" s="23" t="str">
        <f aca="false">IF(AND(ISNUMBER(G123),G123&gt;0,L123="Correcto"),I123/G123,"n.a.")</f>
        <v>n.a.</v>
      </c>
      <c r="P123" s="0" t="n">
        <f aca="false">IF(COUNTA(A123:H123)&gt;0,ROW(),0)</f>
        <v>0</v>
      </c>
    </row>
    <row r="124" customFormat="false" ht="30" hidden="false" customHeight="true" outlineLevel="0" collapsed="false">
      <c r="A124" s="30"/>
      <c r="B124" s="31"/>
      <c r="C124" s="30"/>
      <c r="D124" s="32"/>
      <c r="E124" s="30"/>
      <c r="F124" s="30"/>
      <c r="G124" s="30"/>
      <c r="H124" s="30"/>
      <c r="I124" s="19" t="n">
        <f aca="false">IF(L124&lt;&gt;"Correcto",0,IF(F124="Activa",B124/C124,0))</f>
        <v>0</v>
      </c>
      <c r="J124" s="19" t="n">
        <f aca="false">I124*12</f>
        <v>0</v>
      </c>
      <c r="K124" s="20" t="str">
        <f aca="false">IF(AND(L124="Correcto",ISNUMBER(D124),OR(E124="",AND(ISNUMBER(E124),E124&gt;=0))),D124-N(E124),"")</f>
        <v/>
      </c>
      <c r="L124" s="9" t="str">
        <f aca="false">IFERROR(IF(COUNTA(A124:H124)=0,"",IF(OR(A124="",NOT(ISNUMBER(B124)),B124&lt;0,NOT(ISNUMBER(C124)),C124&lt;1,MOD(C124,1)&lt;&gt;0,AND(F124&lt;&gt;"Activa",F124&lt;&gt;"Cancelada")),"REVISAR coste","Correcto")),"REVISAR coste")</f>
        <v/>
      </c>
      <c r="M124" s="21" t="str">
        <f aca="false">IF(A124="","",IF(L124&lt;&gt;"Correcto","Revisar coste",IF(F124="Cancelada","Baja efectiva",IF(NOT(ISNUMBER(K124)),"Completar fecha/preaviso",IF(D124&lt;Resumen!$E$4,"Cargo vencido",IF(K124&lt;Resumen!$E$4,"Preaviso vencido",IF(K124&lt;=Resumen!$E$4+7,"Revisar en 7 días","Más adelante")))))))</f>
        <v/>
      </c>
      <c r="N124" s="22" t="n">
        <f aca="false">IF(AND(F124="Activa",L124="Correcto",ISNUMBER(K124)),K124+ROW()/10000,1000000000)</f>
        <v>1000000000</v>
      </c>
      <c r="O124" s="23" t="str">
        <f aca="false">IF(AND(ISNUMBER(G124),G124&gt;0,L124="Correcto"),I124/G124,"n.a.")</f>
        <v>n.a.</v>
      </c>
      <c r="P124" s="0" t="n">
        <f aca="false">IF(COUNTA(A124:H124)&gt;0,ROW(),0)</f>
        <v>0</v>
      </c>
    </row>
    <row r="125" customFormat="false" ht="30" hidden="false" customHeight="true" outlineLevel="0" collapsed="false">
      <c r="A125" s="30"/>
      <c r="B125" s="31"/>
      <c r="C125" s="30"/>
      <c r="D125" s="32"/>
      <c r="E125" s="30"/>
      <c r="F125" s="30"/>
      <c r="G125" s="30"/>
      <c r="H125" s="30"/>
      <c r="I125" s="19" t="n">
        <f aca="false">IF(L125&lt;&gt;"Correcto",0,IF(F125="Activa",B125/C125,0))</f>
        <v>0</v>
      </c>
      <c r="J125" s="19" t="n">
        <f aca="false">I125*12</f>
        <v>0</v>
      </c>
      <c r="K125" s="20" t="str">
        <f aca="false">IF(AND(L125="Correcto",ISNUMBER(D125),OR(E125="",AND(ISNUMBER(E125),E125&gt;=0))),D125-N(E125),"")</f>
        <v/>
      </c>
      <c r="L125" s="9" t="str">
        <f aca="false">IFERROR(IF(COUNTA(A125:H125)=0,"",IF(OR(A125="",NOT(ISNUMBER(B125)),B125&lt;0,NOT(ISNUMBER(C125)),C125&lt;1,MOD(C125,1)&lt;&gt;0,AND(F125&lt;&gt;"Activa",F125&lt;&gt;"Cancelada")),"REVISAR coste","Correcto")),"REVISAR coste")</f>
        <v/>
      </c>
      <c r="M125" s="21" t="str">
        <f aca="false">IF(A125="","",IF(L125&lt;&gt;"Correcto","Revisar coste",IF(F125="Cancelada","Baja efectiva",IF(NOT(ISNUMBER(K125)),"Completar fecha/preaviso",IF(D125&lt;Resumen!$E$4,"Cargo vencido",IF(K125&lt;Resumen!$E$4,"Preaviso vencido",IF(K125&lt;=Resumen!$E$4+7,"Revisar en 7 días","Más adelante")))))))</f>
        <v/>
      </c>
      <c r="N125" s="22" t="n">
        <f aca="false">IF(AND(F125="Activa",L125="Correcto",ISNUMBER(K125)),K125+ROW()/10000,1000000000)</f>
        <v>1000000000</v>
      </c>
      <c r="O125" s="23" t="str">
        <f aca="false">IF(AND(ISNUMBER(G125),G125&gt;0,L125="Correcto"),I125/G125,"n.a.")</f>
        <v>n.a.</v>
      </c>
      <c r="P125" s="0" t="n">
        <f aca="false">IF(COUNTA(A125:H125)&gt;0,ROW(),0)</f>
        <v>0</v>
      </c>
    </row>
    <row r="126" customFormat="false" ht="30" hidden="false" customHeight="true" outlineLevel="0" collapsed="false">
      <c r="A126" s="30"/>
      <c r="B126" s="31"/>
      <c r="C126" s="30"/>
      <c r="D126" s="32"/>
      <c r="E126" s="30"/>
      <c r="F126" s="30"/>
      <c r="G126" s="30"/>
      <c r="H126" s="30"/>
      <c r="I126" s="19" t="n">
        <f aca="false">IF(L126&lt;&gt;"Correcto",0,IF(F126="Activa",B126/C126,0))</f>
        <v>0</v>
      </c>
      <c r="J126" s="19" t="n">
        <f aca="false">I126*12</f>
        <v>0</v>
      </c>
      <c r="K126" s="20" t="str">
        <f aca="false">IF(AND(L126="Correcto",ISNUMBER(D126),OR(E126="",AND(ISNUMBER(E126),E126&gt;=0))),D126-N(E126),"")</f>
        <v/>
      </c>
      <c r="L126" s="9" t="str">
        <f aca="false">IFERROR(IF(COUNTA(A126:H126)=0,"",IF(OR(A126="",NOT(ISNUMBER(B126)),B126&lt;0,NOT(ISNUMBER(C126)),C126&lt;1,MOD(C126,1)&lt;&gt;0,AND(F126&lt;&gt;"Activa",F126&lt;&gt;"Cancelada")),"REVISAR coste","Correcto")),"REVISAR coste")</f>
        <v/>
      </c>
      <c r="M126" s="21" t="str">
        <f aca="false">IF(A126="","",IF(L126&lt;&gt;"Correcto","Revisar coste",IF(F126="Cancelada","Baja efectiva",IF(NOT(ISNUMBER(K126)),"Completar fecha/preaviso",IF(D126&lt;Resumen!$E$4,"Cargo vencido",IF(K126&lt;Resumen!$E$4,"Preaviso vencido",IF(K126&lt;=Resumen!$E$4+7,"Revisar en 7 días","Más adelante")))))))</f>
        <v/>
      </c>
      <c r="N126" s="22" t="n">
        <f aca="false">IF(AND(F126="Activa",L126="Correcto",ISNUMBER(K126)),K126+ROW()/10000,1000000000)</f>
        <v>1000000000</v>
      </c>
      <c r="O126" s="23" t="str">
        <f aca="false">IF(AND(ISNUMBER(G126),G126&gt;0,L126="Correcto"),I126/G126,"n.a.")</f>
        <v>n.a.</v>
      </c>
      <c r="P126" s="0" t="n">
        <f aca="false">IF(COUNTA(A126:H126)&gt;0,ROW(),0)</f>
        <v>0</v>
      </c>
    </row>
    <row r="127" customFormat="false" ht="30" hidden="false" customHeight="true" outlineLevel="0" collapsed="false">
      <c r="A127" s="30"/>
      <c r="B127" s="31"/>
      <c r="C127" s="30"/>
      <c r="D127" s="32"/>
      <c r="E127" s="30"/>
      <c r="F127" s="30"/>
      <c r="G127" s="30"/>
      <c r="H127" s="30"/>
      <c r="I127" s="19" t="n">
        <f aca="false">IF(L127&lt;&gt;"Correcto",0,IF(F127="Activa",B127/C127,0))</f>
        <v>0</v>
      </c>
      <c r="J127" s="19" t="n">
        <f aca="false">I127*12</f>
        <v>0</v>
      </c>
      <c r="K127" s="20" t="str">
        <f aca="false">IF(AND(L127="Correcto",ISNUMBER(D127),OR(E127="",AND(ISNUMBER(E127),E127&gt;=0))),D127-N(E127),"")</f>
        <v/>
      </c>
      <c r="L127" s="9" t="str">
        <f aca="false">IFERROR(IF(COUNTA(A127:H127)=0,"",IF(OR(A127="",NOT(ISNUMBER(B127)),B127&lt;0,NOT(ISNUMBER(C127)),C127&lt;1,MOD(C127,1)&lt;&gt;0,AND(F127&lt;&gt;"Activa",F127&lt;&gt;"Cancelada")),"REVISAR coste","Correcto")),"REVISAR coste")</f>
        <v/>
      </c>
      <c r="M127" s="21" t="str">
        <f aca="false">IF(A127="","",IF(L127&lt;&gt;"Correcto","Revisar coste",IF(F127="Cancelada","Baja efectiva",IF(NOT(ISNUMBER(K127)),"Completar fecha/preaviso",IF(D127&lt;Resumen!$E$4,"Cargo vencido",IF(K127&lt;Resumen!$E$4,"Preaviso vencido",IF(K127&lt;=Resumen!$E$4+7,"Revisar en 7 días","Más adelante")))))))</f>
        <v/>
      </c>
      <c r="N127" s="22" t="n">
        <f aca="false">IF(AND(F127="Activa",L127="Correcto",ISNUMBER(K127)),K127+ROW()/10000,1000000000)</f>
        <v>1000000000</v>
      </c>
      <c r="O127" s="23" t="str">
        <f aca="false">IF(AND(ISNUMBER(G127),G127&gt;0,L127="Correcto"),I127/G127,"n.a.")</f>
        <v>n.a.</v>
      </c>
      <c r="P127" s="0" t="n">
        <f aca="false">IF(COUNTA(A127:H127)&gt;0,ROW(),0)</f>
        <v>0</v>
      </c>
    </row>
    <row r="128" customFormat="false" ht="30" hidden="false" customHeight="true" outlineLevel="0" collapsed="false">
      <c r="A128" s="30"/>
      <c r="B128" s="31"/>
      <c r="C128" s="30"/>
      <c r="D128" s="32"/>
      <c r="E128" s="30"/>
      <c r="F128" s="30"/>
      <c r="G128" s="30"/>
      <c r="H128" s="30"/>
      <c r="I128" s="19" t="n">
        <f aca="false">IF(L128&lt;&gt;"Correcto",0,IF(F128="Activa",B128/C128,0))</f>
        <v>0</v>
      </c>
      <c r="J128" s="19" t="n">
        <f aca="false">I128*12</f>
        <v>0</v>
      </c>
      <c r="K128" s="20" t="str">
        <f aca="false">IF(AND(L128="Correcto",ISNUMBER(D128),OR(E128="",AND(ISNUMBER(E128),E128&gt;=0))),D128-N(E128),"")</f>
        <v/>
      </c>
      <c r="L128" s="9" t="str">
        <f aca="false">IFERROR(IF(COUNTA(A128:H128)=0,"",IF(OR(A128="",NOT(ISNUMBER(B128)),B128&lt;0,NOT(ISNUMBER(C128)),C128&lt;1,MOD(C128,1)&lt;&gt;0,AND(F128&lt;&gt;"Activa",F128&lt;&gt;"Cancelada")),"REVISAR coste","Correcto")),"REVISAR coste")</f>
        <v/>
      </c>
      <c r="M128" s="21" t="str">
        <f aca="false">IF(A128="","",IF(L128&lt;&gt;"Correcto","Revisar coste",IF(F128="Cancelada","Baja efectiva",IF(NOT(ISNUMBER(K128)),"Completar fecha/preaviso",IF(D128&lt;Resumen!$E$4,"Cargo vencido",IF(K128&lt;Resumen!$E$4,"Preaviso vencido",IF(K128&lt;=Resumen!$E$4+7,"Revisar en 7 días","Más adelante")))))))</f>
        <v/>
      </c>
      <c r="N128" s="22" t="n">
        <f aca="false">IF(AND(F128="Activa",L128="Correcto",ISNUMBER(K128)),K128+ROW()/10000,1000000000)</f>
        <v>1000000000</v>
      </c>
      <c r="O128" s="23" t="str">
        <f aca="false">IF(AND(ISNUMBER(G128),G128&gt;0,L128="Correcto"),I128/G128,"n.a.")</f>
        <v>n.a.</v>
      </c>
      <c r="P128" s="0" t="n">
        <f aca="false">IF(COUNTA(A128:H128)&gt;0,ROW(),0)</f>
        <v>0</v>
      </c>
    </row>
    <row r="129" customFormat="false" ht="30" hidden="false" customHeight="true" outlineLevel="0" collapsed="false">
      <c r="A129" s="30"/>
      <c r="B129" s="31"/>
      <c r="C129" s="30"/>
      <c r="D129" s="32"/>
      <c r="E129" s="30"/>
      <c r="F129" s="30"/>
      <c r="G129" s="30"/>
      <c r="H129" s="30"/>
      <c r="I129" s="19" t="n">
        <f aca="false">IF(L129&lt;&gt;"Correcto",0,IF(F129="Activa",B129/C129,0))</f>
        <v>0</v>
      </c>
      <c r="J129" s="19" t="n">
        <f aca="false">I129*12</f>
        <v>0</v>
      </c>
      <c r="K129" s="20" t="str">
        <f aca="false">IF(AND(L129="Correcto",ISNUMBER(D129),OR(E129="",AND(ISNUMBER(E129),E129&gt;=0))),D129-N(E129),"")</f>
        <v/>
      </c>
      <c r="L129" s="9" t="str">
        <f aca="false">IFERROR(IF(COUNTA(A129:H129)=0,"",IF(OR(A129="",NOT(ISNUMBER(B129)),B129&lt;0,NOT(ISNUMBER(C129)),C129&lt;1,MOD(C129,1)&lt;&gt;0,AND(F129&lt;&gt;"Activa",F129&lt;&gt;"Cancelada")),"REVISAR coste","Correcto")),"REVISAR coste")</f>
        <v/>
      </c>
      <c r="M129" s="21" t="str">
        <f aca="false">IF(A129="","",IF(L129&lt;&gt;"Correcto","Revisar coste",IF(F129="Cancelada","Baja efectiva",IF(NOT(ISNUMBER(K129)),"Completar fecha/preaviso",IF(D129&lt;Resumen!$E$4,"Cargo vencido",IF(K129&lt;Resumen!$E$4,"Preaviso vencido",IF(K129&lt;=Resumen!$E$4+7,"Revisar en 7 días","Más adelante")))))))</f>
        <v/>
      </c>
      <c r="N129" s="22" t="n">
        <f aca="false">IF(AND(F129="Activa",L129="Correcto",ISNUMBER(K129)),K129+ROW()/10000,1000000000)</f>
        <v>1000000000</v>
      </c>
      <c r="O129" s="23" t="str">
        <f aca="false">IF(AND(ISNUMBER(G129),G129&gt;0,L129="Correcto"),I129/G129,"n.a.")</f>
        <v>n.a.</v>
      </c>
      <c r="P129" s="0" t="n">
        <f aca="false">IF(COUNTA(A129:H129)&gt;0,ROW(),0)</f>
        <v>0</v>
      </c>
    </row>
    <row r="130" customFormat="false" ht="30" hidden="false" customHeight="true" outlineLevel="0" collapsed="false">
      <c r="A130" s="30"/>
      <c r="B130" s="31"/>
      <c r="C130" s="30"/>
      <c r="D130" s="32"/>
      <c r="E130" s="30"/>
      <c r="F130" s="30"/>
      <c r="G130" s="30"/>
      <c r="H130" s="30"/>
      <c r="I130" s="19" t="n">
        <f aca="false">IF(L130&lt;&gt;"Correcto",0,IF(F130="Activa",B130/C130,0))</f>
        <v>0</v>
      </c>
      <c r="J130" s="19" t="n">
        <f aca="false">I130*12</f>
        <v>0</v>
      </c>
      <c r="K130" s="20" t="str">
        <f aca="false">IF(AND(L130="Correcto",ISNUMBER(D130),OR(E130="",AND(ISNUMBER(E130),E130&gt;=0))),D130-N(E130),"")</f>
        <v/>
      </c>
      <c r="L130" s="9" t="str">
        <f aca="false">IFERROR(IF(COUNTA(A130:H130)=0,"",IF(OR(A130="",NOT(ISNUMBER(B130)),B130&lt;0,NOT(ISNUMBER(C130)),C130&lt;1,MOD(C130,1)&lt;&gt;0,AND(F130&lt;&gt;"Activa",F130&lt;&gt;"Cancelada")),"REVISAR coste","Correcto")),"REVISAR coste")</f>
        <v/>
      </c>
      <c r="M130" s="21" t="str">
        <f aca="false">IF(A130="","",IF(L130&lt;&gt;"Correcto","Revisar coste",IF(F130="Cancelada","Baja efectiva",IF(NOT(ISNUMBER(K130)),"Completar fecha/preaviso",IF(D130&lt;Resumen!$E$4,"Cargo vencido",IF(K130&lt;Resumen!$E$4,"Preaviso vencido",IF(K130&lt;=Resumen!$E$4+7,"Revisar en 7 días","Más adelante")))))))</f>
        <v/>
      </c>
      <c r="N130" s="22" t="n">
        <f aca="false">IF(AND(F130="Activa",L130="Correcto",ISNUMBER(K130)),K130+ROW()/10000,1000000000)</f>
        <v>1000000000</v>
      </c>
      <c r="O130" s="23" t="str">
        <f aca="false">IF(AND(ISNUMBER(G130),G130&gt;0,L130="Correcto"),I130/G130,"n.a.")</f>
        <v>n.a.</v>
      </c>
      <c r="P130" s="0" t="n">
        <f aca="false">IF(COUNTA(A130:H130)&gt;0,ROW(),0)</f>
        <v>0</v>
      </c>
    </row>
    <row r="131" customFormat="false" ht="30" hidden="false" customHeight="true" outlineLevel="0" collapsed="false">
      <c r="A131" s="30"/>
      <c r="B131" s="31"/>
      <c r="C131" s="30"/>
      <c r="D131" s="32"/>
      <c r="E131" s="30"/>
      <c r="F131" s="30"/>
      <c r="G131" s="30"/>
      <c r="H131" s="30"/>
      <c r="I131" s="19" t="n">
        <f aca="false">IF(L131&lt;&gt;"Correcto",0,IF(F131="Activa",B131/C131,0))</f>
        <v>0</v>
      </c>
      <c r="J131" s="19" t="n">
        <f aca="false">I131*12</f>
        <v>0</v>
      </c>
      <c r="K131" s="20" t="str">
        <f aca="false">IF(AND(L131="Correcto",ISNUMBER(D131),OR(E131="",AND(ISNUMBER(E131),E131&gt;=0))),D131-N(E131),"")</f>
        <v/>
      </c>
      <c r="L131" s="9" t="str">
        <f aca="false">IFERROR(IF(COUNTA(A131:H131)=0,"",IF(OR(A131="",NOT(ISNUMBER(B131)),B131&lt;0,NOT(ISNUMBER(C131)),C131&lt;1,MOD(C131,1)&lt;&gt;0,AND(F131&lt;&gt;"Activa",F131&lt;&gt;"Cancelada")),"REVISAR coste","Correcto")),"REVISAR coste")</f>
        <v/>
      </c>
      <c r="M131" s="21" t="str">
        <f aca="false">IF(A131="","",IF(L131&lt;&gt;"Correcto","Revisar coste",IF(F131="Cancelada","Baja efectiva",IF(NOT(ISNUMBER(K131)),"Completar fecha/preaviso",IF(D131&lt;Resumen!$E$4,"Cargo vencido",IF(K131&lt;Resumen!$E$4,"Preaviso vencido",IF(K131&lt;=Resumen!$E$4+7,"Revisar en 7 días","Más adelante")))))))</f>
        <v/>
      </c>
      <c r="N131" s="22" t="n">
        <f aca="false">IF(AND(F131="Activa",L131="Correcto",ISNUMBER(K131)),K131+ROW()/10000,1000000000)</f>
        <v>1000000000</v>
      </c>
      <c r="O131" s="23" t="str">
        <f aca="false">IF(AND(ISNUMBER(G131),G131&gt;0,L131="Correcto"),I131/G131,"n.a.")</f>
        <v>n.a.</v>
      </c>
      <c r="P131" s="0" t="n">
        <f aca="false">IF(COUNTA(A131:H131)&gt;0,ROW(),0)</f>
        <v>0</v>
      </c>
    </row>
    <row r="132" customFormat="false" ht="30" hidden="false" customHeight="true" outlineLevel="0" collapsed="false">
      <c r="A132" s="30"/>
      <c r="B132" s="31"/>
      <c r="C132" s="30"/>
      <c r="D132" s="32"/>
      <c r="E132" s="30"/>
      <c r="F132" s="30"/>
      <c r="G132" s="30"/>
      <c r="H132" s="30"/>
      <c r="I132" s="19" t="n">
        <f aca="false">IF(L132&lt;&gt;"Correcto",0,IF(F132="Activa",B132/C132,0))</f>
        <v>0</v>
      </c>
      <c r="J132" s="19" t="n">
        <f aca="false">I132*12</f>
        <v>0</v>
      </c>
      <c r="K132" s="20" t="str">
        <f aca="false">IF(AND(L132="Correcto",ISNUMBER(D132),OR(E132="",AND(ISNUMBER(E132),E132&gt;=0))),D132-N(E132),"")</f>
        <v/>
      </c>
      <c r="L132" s="9" t="str">
        <f aca="false">IFERROR(IF(COUNTA(A132:H132)=0,"",IF(OR(A132="",NOT(ISNUMBER(B132)),B132&lt;0,NOT(ISNUMBER(C132)),C132&lt;1,MOD(C132,1)&lt;&gt;0,AND(F132&lt;&gt;"Activa",F132&lt;&gt;"Cancelada")),"REVISAR coste","Correcto")),"REVISAR coste")</f>
        <v/>
      </c>
      <c r="M132" s="21" t="str">
        <f aca="false">IF(A132="","",IF(L132&lt;&gt;"Correcto","Revisar coste",IF(F132="Cancelada","Baja efectiva",IF(NOT(ISNUMBER(K132)),"Completar fecha/preaviso",IF(D132&lt;Resumen!$E$4,"Cargo vencido",IF(K132&lt;Resumen!$E$4,"Preaviso vencido",IF(K132&lt;=Resumen!$E$4+7,"Revisar en 7 días","Más adelante")))))))</f>
        <v/>
      </c>
      <c r="N132" s="22" t="n">
        <f aca="false">IF(AND(F132="Activa",L132="Correcto",ISNUMBER(K132)),K132+ROW()/10000,1000000000)</f>
        <v>1000000000</v>
      </c>
      <c r="O132" s="23" t="str">
        <f aca="false">IF(AND(ISNUMBER(G132),G132&gt;0,L132="Correcto"),I132/G132,"n.a.")</f>
        <v>n.a.</v>
      </c>
      <c r="P132" s="0" t="n">
        <f aca="false">IF(COUNTA(A132:H132)&gt;0,ROW(),0)</f>
        <v>0</v>
      </c>
    </row>
    <row r="133" customFormat="false" ht="30" hidden="false" customHeight="true" outlineLevel="0" collapsed="false">
      <c r="A133" s="30"/>
      <c r="B133" s="31"/>
      <c r="C133" s="30"/>
      <c r="D133" s="32"/>
      <c r="E133" s="30"/>
      <c r="F133" s="30"/>
      <c r="G133" s="30"/>
      <c r="H133" s="30"/>
      <c r="I133" s="19" t="n">
        <f aca="false">IF(L133&lt;&gt;"Correcto",0,IF(F133="Activa",B133/C133,0))</f>
        <v>0</v>
      </c>
      <c r="J133" s="19" t="n">
        <f aca="false">I133*12</f>
        <v>0</v>
      </c>
      <c r="K133" s="20" t="str">
        <f aca="false">IF(AND(L133="Correcto",ISNUMBER(D133),OR(E133="",AND(ISNUMBER(E133),E133&gt;=0))),D133-N(E133),"")</f>
        <v/>
      </c>
      <c r="L133" s="9" t="str">
        <f aca="false">IFERROR(IF(COUNTA(A133:H133)=0,"",IF(OR(A133="",NOT(ISNUMBER(B133)),B133&lt;0,NOT(ISNUMBER(C133)),C133&lt;1,MOD(C133,1)&lt;&gt;0,AND(F133&lt;&gt;"Activa",F133&lt;&gt;"Cancelada")),"REVISAR coste","Correcto")),"REVISAR coste")</f>
        <v/>
      </c>
      <c r="M133" s="21" t="str">
        <f aca="false">IF(A133="","",IF(L133&lt;&gt;"Correcto","Revisar coste",IF(F133="Cancelada","Baja efectiva",IF(NOT(ISNUMBER(K133)),"Completar fecha/preaviso",IF(D133&lt;Resumen!$E$4,"Cargo vencido",IF(K133&lt;Resumen!$E$4,"Preaviso vencido",IF(K133&lt;=Resumen!$E$4+7,"Revisar en 7 días","Más adelante")))))))</f>
        <v/>
      </c>
      <c r="N133" s="22" t="n">
        <f aca="false">IF(AND(F133="Activa",L133="Correcto",ISNUMBER(K133)),K133+ROW()/10000,1000000000)</f>
        <v>1000000000</v>
      </c>
      <c r="O133" s="23" t="str">
        <f aca="false">IF(AND(ISNUMBER(G133),G133&gt;0,L133="Correcto"),I133/G133,"n.a.")</f>
        <v>n.a.</v>
      </c>
      <c r="P133" s="0" t="n">
        <f aca="false">IF(COUNTA(A133:H133)&gt;0,ROW(),0)</f>
        <v>0</v>
      </c>
    </row>
    <row r="134" customFormat="false" ht="30" hidden="false" customHeight="true" outlineLevel="0" collapsed="false">
      <c r="A134" s="30"/>
      <c r="B134" s="31"/>
      <c r="C134" s="30"/>
      <c r="D134" s="32"/>
      <c r="E134" s="30"/>
      <c r="F134" s="30"/>
      <c r="G134" s="30"/>
      <c r="H134" s="30"/>
      <c r="I134" s="19" t="n">
        <f aca="false">IF(L134&lt;&gt;"Correcto",0,IF(F134="Activa",B134/C134,0))</f>
        <v>0</v>
      </c>
      <c r="J134" s="19" t="n">
        <f aca="false">I134*12</f>
        <v>0</v>
      </c>
      <c r="K134" s="20" t="str">
        <f aca="false">IF(AND(L134="Correcto",ISNUMBER(D134),OR(E134="",AND(ISNUMBER(E134),E134&gt;=0))),D134-N(E134),"")</f>
        <v/>
      </c>
      <c r="L134" s="9" t="str">
        <f aca="false">IFERROR(IF(COUNTA(A134:H134)=0,"",IF(OR(A134="",NOT(ISNUMBER(B134)),B134&lt;0,NOT(ISNUMBER(C134)),C134&lt;1,MOD(C134,1)&lt;&gt;0,AND(F134&lt;&gt;"Activa",F134&lt;&gt;"Cancelada")),"REVISAR coste","Correcto")),"REVISAR coste")</f>
        <v/>
      </c>
      <c r="M134" s="21" t="str">
        <f aca="false">IF(A134="","",IF(L134&lt;&gt;"Correcto","Revisar coste",IF(F134="Cancelada","Baja efectiva",IF(NOT(ISNUMBER(K134)),"Completar fecha/preaviso",IF(D134&lt;Resumen!$E$4,"Cargo vencido",IF(K134&lt;Resumen!$E$4,"Preaviso vencido",IF(K134&lt;=Resumen!$E$4+7,"Revisar en 7 días","Más adelante")))))))</f>
        <v/>
      </c>
      <c r="N134" s="22" t="n">
        <f aca="false">IF(AND(F134="Activa",L134="Correcto",ISNUMBER(K134)),K134+ROW()/10000,1000000000)</f>
        <v>1000000000</v>
      </c>
      <c r="O134" s="23" t="str">
        <f aca="false">IF(AND(ISNUMBER(G134),G134&gt;0,L134="Correcto"),I134/G134,"n.a.")</f>
        <v>n.a.</v>
      </c>
      <c r="P134" s="0" t="n">
        <f aca="false">IF(COUNTA(A134:H134)&gt;0,ROW(),0)</f>
        <v>0</v>
      </c>
    </row>
    <row r="135" customFormat="false" ht="30" hidden="false" customHeight="true" outlineLevel="0" collapsed="false">
      <c r="A135" s="30"/>
      <c r="B135" s="31"/>
      <c r="C135" s="30"/>
      <c r="D135" s="32"/>
      <c r="E135" s="30"/>
      <c r="F135" s="30"/>
      <c r="G135" s="30"/>
      <c r="H135" s="30"/>
      <c r="I135" s="19" t="n">
        <f aca="false">IF(L135&lt;&gt;"Correcto",0,IF(F135="Activa",B135/C135,0))</f>
        <v>0</v>
      </c>
      <c r="J135" s="19" t="n">
        <f aca="false">I135*12</f>
        <v>0</v>
      </c>
      <c r="K135" s="20" t="str">
        <f aca="false">IF(AND(L135="Correcto",ISNUMBER(D135),OR(E135="",AND(ISNUMBER(E135),E135&gt;=0))),D135-N(E135),"")</f>
        <v/>
      </c>
      <c r="L135" s="9" t="str">
        <f aca="false">IFERROR(IF(COUNTA(A135:H135)=0,"",IF(OR(A135="",NOT(ISNUMBER(B135)),B135&lt;0,NOT(ISNUMBER(C135)),C135&lt;1,MOD(C135,1)&lt;&gt;0,AND(F135&lt;&gt;"Activa",F135&lt;&gt;"Cancelada")),"REVISAR coste","Correcto")),"REVISAR coste")</f>
        <v/>
      </c>
      <c r="M135" s="21" t="str">
        <f aca="false">IF(A135="","",IF(L135&lt;&gt;"Correcto","Revisar coste",IF(F135="Cancelada","Baja efectiva",IF(NOT(ISNUMBER(K135)),"Completar fecha/preaviso",IF(D135&lt;Resumen!$E$4,"Cargo vencido",IF(K135&lt;Resumen!$E$4,"Preaviso vencido",IF(K135&lt;=Resumen!$E$4+7,"Revisar en 7 días","Más adelante")))))))</f>
        <v/>
      </c>
      <c r="N135" s="22" t="n">
        <f aca="false">IF(AND(F135="Activa",L135="Correcto",ISNUMBER(K135)),K135+ROW()/10000,1000000000)</f>
        <v>1000000000</v>
      </c>
      <c r="O135" s="23" t="str">
        <f aca="false">IF(AND(ISNUMBER(G135),G135&gt;0,L135="Correcto"),I135/G135,"n.a.")</f>
        <v>n.a.</v>
      </c>
      <c r="P135" s="0" t="n">
        <f aca="false">IF(COUNTA(A135:H135)&gt;0,ROW(),0)</f>
        <v>0</v>
      </c>
    </row>
    <row r="136" customFormat="false" ht="30" hidden="false" customHeight="true" outlineLevel="0" collapsed="false">
      <c r="A136" s="30"/>
      <c r="B136" s="31"/>
      <c r="C136" s="30"/>
      <c r="D136" s="32"/>
      <c r="E136" s="30"/>
      <c r="F136" s="30"/>
      <c r="G136" s="30"/>
      <c r="H136" s="30"/>
      <c r="I136" s="19" t="n">
        <f aca="false">IF(L136&lt;&gt;"Correcto",0,IF(F136="Activa",B136/C136,0))</f>
        <v>0</v>
      </c>
      <c r="J136" s="19" t="n">
        <f aca="false">I136*12</f>
        <v>0</v>
      </c>
      <c r="K136" s="20" t="str">
        <f aca="false">IF(AND(L136="Correcto",ISNUMBER(D136),OR(E136="",AND(ISNUMBER(E136),E136&gt;=0))),D136-N(E136),"")</f>
        <v/>
      </c>
      <c r="L136" s="9" t="str">
        <f aca="false">IFERROR(IF(COUNTA(A136:H136)=0,"",IF(OR(A136="",NOT(ISNUMBER(B136)),B136&lt;0,NOT(ISNUMBER(C136)),C136&lt;1,MOD(C136,1)&lt;&gt;0,AND(F136&lt;&gt;"Activa",F136&lt;&gt;"Cancelada")),"REVISAR coste","Correcto")),"REVISAR coste")</f>
        <v/>
      </c>
      <c r="M136" s="21" t="str">
        <f aca="false">IF(A136="","",IF(L136&lt;&gt;"Correcto","Revisar coste",IF(F136="Cancelada","Baja efectiva",IF(NOT(ISNUMBER(K136)),"Completar fecha/preaviso",IF(D136&lt;Resumen!$E$4,"Cargo vencido",IF(K136&lt;Resumen!$E$4,"Preaviso vencido",IF(K136&lt;=Resumen!$E$4+7,"Revisar en 7 días","Más adelante")))))))</f>
        <v/>
      </c>
      <c r="N136" s="22" t="n">
        <f aca="false">IF(AND(F136="Activa",L136="Correcto",ISNUMBER(K136)),K136+ROW()/10000,1000000000)</f>
        <v>1000000000</v>
      </c>
      <c r="O136" s="23" t="str">
        <f aca="false">IF(AND(ISNUMBER(G136),G136&gt;0,L136="Correcto"),I136/G136,"n.a.")</f>
        <v>n.a.</v>
      </c>
      <c r="P136" s="0" t="n">
        <f aca="false">IF(COUNTA(A136:H136)&gt;0,ROW(),0)</f>
        <v>0</v>
      </c>
    </row>
    <row r="137" customFormat="false" ht="30" hidden="false" customHeight="true" outlineLevel="0" collapsed="false">
      <c r="A137" s="30"/>
      <c r="B137" s="31"/>
      <c r="C137" s="30"/>
      <c r="D137" s="32"/>
      <c r="E137" s="30"/>
      <c r="F137" s="30"/>
      <c r="G137" s="30"/>
      <c r="H137" s="30"/>
      <c r="I137" s="19" t="n">
        <f aca="false">IF(L137&lt;&gt;"Correcto",0,IF(F137="Activa",B137/C137,0))</f>
        <v>0</v>
      </c>
      <c r="J137" s="19" t="n">
        <f aca="false">I137*12</f>
        <v>0</v>
      </c>
      <c r="K137" s="20" t="str">
        <f aca="false">IF(AND(L137="Correcto",ISNUMBER(D137),OR(E137="",AND(ISNUMBER(E137),E137&gt;=0))),D137-N(E137),"")</f>
        <v/>
      </c>
      <c r="L137" s="9" t="str">
        <f aca="false">IFERROR(IF(COUNTA(A137:H137)=0,"",IF(OR(A137="",NOT(ISNUMBER(B137)),B137&lt;0,NOT(ISNUMBER(C137)),C137&lt;1,MOD(C137,1)&lt;&gt;0,AND(F137&lt;&gt;"Activa",F137&lt;&gt;"Cancelada")),"REVISAR coste","Correcto")),"REVISAR coste")</f>
        <v/>
      </c>
      <c r="M137" s="21" t="str">
        <f aca="false">IF(A137="","",IF(L137&lt;&gt;"Correcto","Revisar coste",IF(F137="Cancelada","Baja efectiva",IF(NOT(ISNUMBER(K137)),"Completar fecha/preaviso",IF(D137&lt;Resumen!$E$4,"Cargo vencido",IF(K137&lt;Resumen!$E$4,"Preaviso vencido",IF(K137&lt;=Resumen!$E$4+7,"Revisar en 7 días","Más adelante")))))))</f>
        <v/>
      </c>
      <c r="N137" s="22" t="n">
        <f aca="false">IF(AND(F137="Activa",L137="Correcto",ISNUMBER(K137)),K137+ROW()/10000,1000000000)</f>
        <v>1000000000</v>
      </c>
      <c r="O137" s="23" t="str">
        <f aca="false">IF(AND(ISNUMBER(G137),G137&gt;0,L137="Correcto"),I137/G137,"n.a.")</f>
        <v>n.a.</v>
      </c>
      <c r="P137" s="0" t="n">
        <f aca="false">IF(COUNTA(A137:H137)&gt;0,ROW(),0)</f>
        <v>0</v>
      </c>
    </row>
    <row r="138" customFormat="false" ht="30" hidden="false" customHeight="true" outlineLevel="0" collapsed="false">
      <c r="A138" s="30"/>
      <c r="B138" s="31"/>
      <c r="C138" s="30"/>
      <c r="D138" s="32"/>
      <c r="E138" s="30"/>
      <c r="F138" s="30"/>
      <c r="G138" s="30"/>
      <c r="H138" s="30"/>
      <c r="I138" s="19" t="n">
        <f aca="false">IF(L138&lt;&gt;"Correcto",0,IF(F138="Activa",B138/C138,0))</f>
        <v>0</v>
      </c>
      <c r="J138" s="19" t="n">
        <f aca="false">I138*12</f>
        <v>0</v>
      </c>
      <c r="K138" s="20" t="str">
        <f aca="false">IF(AND(L138="Correcto",ISNUMBER(D138),OR(E138="",AND(ISNUMBER(E138),E138&gt;=0))),D138-N(E138),"")</f>
        <v/>
      </c>
      <c r="L138" s="9" t="str">
        <f aca="false">IFERROR(IF(COUNTA(A138:H138)=0,"",IF(OR(A138="",NOT(ISNUMBER(B138)),B138&lt;0,NOT(ISNUMBER(C138)),C138&lt;1,MOD(C138,1)&lt;&gt;0,AND(F138&lt;&gt;"Activa",F138&lt;&gt;"Cancelada")),"REVISAR coste","Correcto")),"REVISAR coste")</f>
        <v/>
      </c>
      <c r="M138" s="21" t="str">
        <f aca="false">IF(A138="","",IF(L138&lt;&gt;"Correcto","Revisar coste",IF(F138="Cancelada","Baja efectiva",IF(NOT(ISNUMBER(K138)),"Completar fecha/preaviso",IF(D138&lt;Resumen!$E$4,"Cargo vencido",IF(K138&lt;Resumen!$E$4,"Preaviso vencido",IF(K138&lt;=Resumen!$E$4+7,"Revisar en 7 días","Más adelante")))))))</f>
        <v/>
      </c>
      <c r="N138" s="22" t="n">
        <f aca="false">IF(AND(F138="Activa",L138="Correcto",ISNUMBER(K138)),K138+ROW()/10000,1000000000)</f>
        <v>1000000000</v>
      </c>
      <c r="O138" s="23" t="str">
        <f aca="false">IF(AND(ISNUMBER(G138),G138&gt;0,L138="Correcto"),I138/G138,"n.a.")</f>
        <v>n.a.</v>
      </c>
      <c r="P138" s="0" t="n">
        <f aca="false">IF(COUNTA(A138:H138)&gt;0,ROW(),0)</f>
        <v>0</v>
      </c>
    </row>
    <row r="139" customFormat="false" ht="30" hidden="false" customHeight="true" outlineLevel="0" collapsed="false">
      <c r="A139" s="30"/>
      <c r="B139" s="31"/>
      <c r="C139" s="30"/>
      <c r="D139" s="32"/>
      <c r="E139" s="30"/>
      <c r="F139" s="30"/>
      <c r="G139" s="30"/>
      <c r="H139" s="30"/>
      <c r="I139" s="19" t="n">
        <f aca="false">IF(L139&lt;&gt;"Correcto",0,IF(F139="Activa",B139/C139,0))</f>
        <v>0</v>
      </c>
      <c r="J139" s="19" t="n">
        <f aca="false">I139*12</f>
        <v>0</v>
      </c>
      <c r="K139" s="20" t="str">
        <f aca="false">IF(AND(L139="Correcto",ISNUMBER(D139),OR(E139="",AND(ISNUMBER(E139),E139&gt;=0))),D139-N(E139),"")</f>
        <v/>
      </c>
      <c r="L139" s="9" t="str">
        <f aca="false">IFERROR(IF(COUNTA(A139:H139)=0,"",IF(OR(A139="",NOT(ISNUMBER(B139)),B139&lt;0,NOT(ISNUMBER(C139)),C139&lt;1,MOD(C139,1)&lt;&gt;0,AND(F139&lt;&gt;"Activa",F139&lt;&gt;"Cancelada")),"REVISAR coste","Correcto")),"REVISAR coste")</f>
        <v/>
      </c>
      <c r="M139" s="21" t="str">
        <f aca="false">IF(A139="","",IF(L139&lt;&gt;"Correcto","Revisar coste",IF(F139="Cancelada","Baja efectiva",IF(NOT(ISNUMBER(K139)),"Completar fecha/preaviso",IF(D139&lt;Resumen!$E$4,"Cargo vencido",IF(K139&lt;Resumen!$E$4,"Preaviso vencido",IF(K139&lt;=Resumen!$E$4+7,"Revisar en 7 días","Más adelante")))))))</f>
        <v/>
      </c>
      <c r="N139" s="22" t="n">
        <f aca="false">IF(AND(F139="Activa",L139="Correcto",ISNUMBER(K139)),K139+ROW()/10000,1000000000)</f>
        <v>1000000000</v>
      </c>
      <c r="O139" s="23" t="str">
        <f aca="false">IF(AND(ISNUMBER(G139),G139&gt;0,L139="Correcto"),I139/G139,"n.a.")</f>
        <v>n.a.</v>
      </c>
      <c r="P139" s="0" t="n">
        <f aca="false">IF(COUNTA(A139:H139)&gt;0,ROW(),0)</f>
        <v>0</v>
      </c>
    </row>
    <row r="140" customFormat="false" ht="30" hidden="false" customHeight="true" outlineLevel="0" collapsed="false">
      <c r="A140" s="30"/>
      <c r="B140" s="31"/>
      <c r="C140" s="30"/>
      <c r="D140" s="32"/>
      <c r="E140" s="30"/>
      <c r="F140" s="30"/>
      <c r="G140" s="30"/>
      <c r="H140" s="30"/>
      <c r="I140" s="19" t="n">
        <f aca="false">IF(L140&lt;&gt;"Correcto",0,IF(F140="Activa",B140/C140,0))</f>
        <v>0</v>
      </c>
      <c r="J140" s="19" t="n">
        <f aca="false">I140*12</f>
        <v>0</v>
      </c>
      <c r="K140" s="20" t="str">
        <f aca="false">IF(AND(L140="Correcto",ISNUMBER(D140),OR(E140="",AND(ISNUMBER(E140),E140&gt;=0))),D140-N(E140),"")</f>
        <v/>
      </c>
      <c r="L140" s="9" t="str">
        <f aca="false">IFERROR(IF(COUNTA(A140:H140)=0,"",IF(OR(A140="",NOT(ISNUMBER(B140)),B140&lt;0,NOT(ISNUMBER(C140)),C140&lt;1,MOD(C140,1)&lt;&gt;0,AND(F140&lt;&gt;"Activa",F140&lt;&gt;"Cancelada")),"REVISAR coste","Correcto")),"REVISAR coste")</f>
        <v/>
      </c>
      <c r="M140" s="21" t="str">
        <f aca="false">IF(A140="","",IF(L140&lt;&gt;"Correcto","Revisar coste",IF(F140="Cancelada","Baja efectiva",IF(NOT(ISNUMBER(K140)),"Completar fecha/preaviso",IF(D140&lt;Resumen!$E$4,"Cargo vencido",IF(K140&lt;Resumen!$E$4,"Preaviso vencido",IF(K140&lt;=Resumen!$E$4+7,"Revisar en 7 días","Más adelante")))))))</f>
        <v/>
      </c>
      <c r="N140" s="22" t="n">
        <f aca="false">IF(AND(F140="Activa",L140="Correcto",ISNUMBER(K140)),K140+ROW()/10000,1000000000)</f>
        <v>1000000000</v>
      </c>
      <c r="O140" s="23" t="str">
        <f aca="false">IF(AND(ISNUMBER(G140),G140&gt;0,L140="Correcto"),I140/G140,"n.a.")</f>
        <v>n.a.</v>
      </c>
      <c r="P140" s="0" t="n">
        <f aca="false">IF(COUNTA(A140:H140)&gt;0,ROW(),0)</f>
        <v>0</v>
      </c>
    </row>
    <row r="141" customFormat="false" ht="30" hidden="false" customHeight="true" outlineLevel="0" collapsed="false">
      <c r="A141" s="30"/>
      <c r="B141" s="31"/>
      <c r="C141" s="30"/>
      <c r="D141" s="32"/>
      <c r="E141" s="30"/>
      <c r="F141" s="30"/>
      <c r="G141" s="30"/>
      <c r="H141" s="30"/>
      <c r="I141" s="19" t="n">
        <f aca="false">IF(L141&lt;&gt;"Correcto",0,IF(F141="Activa",B141/C141,0))</f>
        <v>0</v>
      </c>
      <c r="J141" s="19" t="n">
        <f aca="false">I141*12</f>
        <v>0</v>
      </c>
      <c r="K141" s="20" t="str">
        <f aca="false">IF(AND(L141="Correcto",ISNUMBER(D141),OR(E141="",AND(ISNUMBER(E141),E141&gt;=0))),D141-N(E141),"")</f>
        <v/>
      </c>
      <c r="L141" s="9" t="str">
        <f aca="false">IFERROR(IF(COUNTA(A141:H141)=0,"",IF(OR(A141="",NOT(ISNUMBER(B141)),B141&lt;0,NOT(ISNUMBER(C141)),C141&lt;1,MOD(C141,1)&lt;&gt;0,AND(F141&lt;&gt;"Activa",F141&lt;&gt;"Cancelada")),"REVISAR coste","Correcto")),"REVISAR coste")</f>
        <v/>
      </c>
      <c r="M141" s="21" t="str">
        <f aca="false">IF(A141="","",IF(L141&lt;&gt;"Correcto","Revisar coste",IF(F141="Cancelada","Baja efectiva",IF(NOT(ISNUMBER(K141)),"Completar fecha/preaviso",IF(D141&lt;Resumen!$E$4,"Cargo vencido",IF(K141&lt;Resumen!$E$4,"Preaviso vencido",IF(K141&lt;=Resumen!$E$4+7,"Revisar en 7 días","Más adelante")))))))</f>
        <v/>
      </c>
      <c r="N141" s="22" t="n">
        <f aca="false">IF(AND(F141="Activa",L141="Correcto",ISNUMBER(K141)),K141+ROW()/10000,1000000000)</f>
        <v>1000000000</v>
      </c>
      <c r="O141" s="23" t="str">
        <f aca="false">IF(AND(ISNUMBER(G141),G141&gt;0,L141="Correcto"),I141/G141,"n.a.")</f>
        <v>n.a.</v>
      </c>
      <c r="P141" s="0" t="n">
        <f aca="false">IF(COUNTA(A141:H141)&gt;0,ROW(),0)</f>
        <v>0</v>
      </c>
    </row>
    <row r="142" customFormat="false" ht="30" hidden="false" customHeight="true" outlineLevel="0" collapsed="false">
      <c r="A142" s="30"/>
      <c r="B142" s="31"/>
      <c r="C142" s="30"/>
      <c r="D142" s="32"/>
      <c r="E142" s="30"/>
      <c r="F142" s="30"/>
      <c r="G142" s="30"/>
      <c r="H142" s="30"/>
      <c r="I142" s="19" t="n">
        <f aca="false">IF(L142&lt;&gt;"Correcto",0,IF(F142="Activa",B142/C142,0))</f>
        <v>0</v>
      </c>
      <c r="J142" s="19" t="n">
        <f aca="false">I142*12</f>
        <v>0</v>
      </c>
      <c r="K142" s="20" t="str">
        <f aca="false">IF(AND(L142="Correcto",ISNUMBER(D142),OR(E142="",AND(ISNUMBER(E142),E142&gt;=0))),D142-N(E142),"")</f>
        <v/>
      </c>
      <c r="L142" s="9" t="str">
        <f aca="false">IFERROR(IF(COUNTA(A142:H142)=0,"",IF(OR(A142="",NOT(ISNUMBER(B142)),B142&lt;0,NOT(ISNUMBER(C142)),C142&lt;1,MOD(C142,1)&lt;&gt;0,AND(F142&lt;&gt;"Activa",F142&lt;&gt;"Cancelada")),"REVISAR coste","Correcto")),"REVISAR coste")</f>
        <v/>
      </c>
      <c r="M142" s="21" t="str">
        <f aca="false">IF(A142="","",IF(L142&lt;&gt;"Correcto","Revisar coste",IF(F142="Cancelada","Baja efectiva",IF(NOT(ISNUMBER(K142)),"Completar fecha/preaviso",IF(D142&lt;Resumen!$E$4,"Cargo vencido",IF(K142&lt;Resumen!$E$4,"Preaviso vencido",IF(K142&lt;=Resumen!$E$4+7,"Revisar en 7 días","Más adelante")))))))</f>
        <v/>
      </c>
      <c r="N142" s="22" t="n">
        <f aca="false">IF(AND(F142="Activa",L142="Correcto",ISNUMBER(K142)),K142+ROW()/10000,1000000000)</f>
        <v>1000000000</v>
      </c>
      <c r="O142" s="23" t="str">
        <f aca="false">IF(AND(ISNUMBER(G142),G142&gt;0,L142="Correcto"),I142/G142,"n.a.")</f>
        <v>n.a.</v>
      </c>
      <c r="P142" s="0" t="n">
        <f aca="false">IF(COUNTA(A142:H142)&gt;0,ROW(),0)</f>
        <v>0</v>
      </c>
    </row>
    <row r="143" customFormat="false" ht="30" hidden="false" customHeight="true" outlineLevel="0" collapsed="false">
      <c r="A143" s="30"/>
      <c r="B143" s="31"/>
      <c r="C143" s="30"/>
      <c r="D143" s="32"/>
      <c r="E143" s="30"/>
      <c r="F143" s="30"/>
      <c r="G143" s="30"/>
      <c r="H143" s="30"/>
      <c r="I143" s="19" t="n">
        <f aca="false">IF(L143&lt;&gt;"Correcto",0,IF(F143="Activa",B143/C143,0))</f>
        <v>0</v>
      </c>
      <c r="J143" s="19" t="n">
        <f aca="false">I143*12</f>
        <v>0</v>
      </c>
      <c r="K143" s="20" t="str">
        <f aca="false">IF(AND(L143="Correcto",ISNUMBER(D143),OR(E143="",AND(ISNUMBER(E143),E143&gt;=0))),D143-N(E143),"")</f>
        <v/>
      </c>
      <c r="L143" s="9" t="str">
        <f aca="false">IFERROR(IF(COUNTA(A143:H143)=0,"",IF(OR(A143="",NOT(ISNUMBER(B143)),B143&lt;0,NOT(ISNUMBER(C143)),C143&lt;1,MOD(C143,1)&lt;&gt;0,AND(F143&lt;&gt;"Activa",F143&lt;&gt;"Cancelada")),"REVISAR coste","Correcto")),"REVISAR coste")</f>
        <v/>
      </c>
      <c r="M143" s="21" t="str">
        <f aca="false">IF(A143="","",IF(L143&lt;&gt;"Correcto","Revisar coste",IF(F143="Cancelada","Baja efectiva",IF(NOT(ISNUMBER(K143)),"Completar fecha/preaviso",IF(D143&lt;Resumen!$E$4,"Cargo vencido",IF(K143&lt;Resumen!$E$4,"Preaviso vencido",IF(K143&lt;=Resumen!$E$4+7,"Revisar en 7 días","Más adelante")))))))</f>
        <v/>
      </c>
      <c r="N143" s="22" t="n">
        <f aca="false">IF(AND(F143="Activa",L143="Correcto",ISNUMBER(K143)),K143+ROW()/10000,1000000000)</f>
        <v>1000000000</v>
      </c>
      <c r="O143" s="23" t="str">
        <f aca="false">IF(AND(ISNUMBER(G143),G143&gt;0,L143="Correcto"),I143/G143,"n.a.")</f>
        <v>n.a.</v>
      </c>
      <c r="P143" s="0" t="n">
        <f aca="false">IF(COUNTA(A143:H143)&gt;0,ROW(),0)</f>
        <v>0</v>
      </c>
    </row>
    <row r="144" customFormat="false" ht="30" hidden="false" customHeight="true" outlineLevel="0" collapsed="false">
      <c r="A144" s="30"/>
      <c r="B144" s="31"/>
      <c r="C144" s="30"/>
      <c r="D144" s="32"/>
      <c r="E144" s="30"/>
      <c r="F144" s="30"/>
      <c r="G144" s="30"/>
      <c r="H144" s="30"/>
      <c r="I144" s="19" t="n">
        <f aca="false">IF(L144&lt;&gt;"Correcto",0,IF(F144="Activa",B144/C144,0))</f>
        <v>0</v>
      </c>
      <c r="J144" s="19" t="n">
        <f aca="false">I144*12</f>
        <v>0</v>
      </c>
      <c r="K144" s="20" t="str">
        <f aca="false">IF(AND(L144="Correcto",ISNUMBER(D144),OR(E144="",AND(ISNUMBER(E144),E144&gt;=0))),D144-N(E144),"")</f>
        <v/>
      </c>
      <c r="L144" s="9" t="str">
        <f aca="false">IFERROR(IF(COUNTA(A144:H144)=0,"",IF(OR(A144="",NOT(ISNUMBER(B144)),B144&lt;0,NOT(ISNUMBER(C144)),C144&lt;1,MOD(C144,1)&lt;&gt;0,AND(F144&lt;&gt;"Activa",F144&lt;&gt;"Cancelada")),"REVISAR coste","Correcto")),"REVISAR coste")</f>
        <v/>
      </c>
      <c r="M144" s="21" t="str">
        <f aca="false">IF(A144="","",IF(L144&lt;&gt;"Correcto","Revisar coste",IF(F144="Cancelada","Baja efectiva",IF(NOT(ISNUMBER(K144)),"Completar fecha/preaviso",IF(D144&lt;Resumen!$E$4,"Cargo vencido",IF(K144&lt;Resumen!$E$4,"Preaviso vencido",IF(K144&lt;=Resumen!$E$4+7,"Revisar en 7 días","Más adelante")))))))</f>
        <v/>
      </c>
      <c r="N144" s="22" t="n">
        <f aca="false">IF(AND(F144="Activa",L144="Correcto",ISNUMBER(K144)),K144+ROW()/10000,1000000000)</f>
        <v>1000000000</v>
      </c>
      <c r="O144" s="23" t="str">
        <f aca="false">IF(AND(ISNUMBER(G144),G144&gt;0,L144="Correcto"),I144/G144,"n.a.")</f>
        <v>n.a.</v>
      </c>
      <c r="P144" s="0" t="n">
        <f aca="false">IF(COUNTA(A144:H144)&gt;0,ROW(),0)</f>
        <v>0</v>
      </c>
    </row>
    <row r="145" customFormat="false" ht="30" hidden="false" customHeight="true" outlineLevel="0" collapsed="false">
      <c r="A145" s="30"/>
      <c r="B145" s="31"/>
      <c r="C145" s="30"/>
      <c r="D145" s="32"/>
      <c r="E145" s="30"/>
      <c r="F145" s="30"/>
      <c r="G145" s="30"/>
      <c r="H145" s="30"/>
      <c r="I145" s="19" t="n">
        <f aca="false">IF(L145&lt;&gt;"Correcto",0,IF(F145="Activa",B145/C145,0))</f>
        <v>0</v>
      </c>
      <c r="J145" s="19" t="n">
        <f aca="false">I145*12</f>
        <v>0</v>
      </c>
      <c r="K145" s="20" t="str">
        <f aca="false">IF(AND(L145="Correcto",ISNUMBER(D145),OR(E145="",AND(ISNUMBER(E145),E145&gt;=0))),D145-N(E145),"")</f>
        <v/>
      </c>
      <c r="L145" s="9" t="str">
        <f aca="false">IFERROR(IF(COUNTA(A145:H145)=0,"",IF(OR(A145="",NOT(ISNUMBER(B145)),B145&lt;0,NOT(ISNUMBER(C145)),C145&lt;1,MOD(C145,1)&lt;&gt;0,AND(F145&lt;&gt;"Activa",F145&lt;&gt;"Cancelada")),"REVISAR coste","Correcto")),"REVISAR coste")</f>
        <v/>
      </c>
      <c r="M145" s="21" t="str">
        <f aca="false">IF(A145="","",IF(L145&lt;&gt;"Correcto","Revisar coste",IF(F145="Cancelada","Baja efectiva",IF(NOT(ISNUMBER(K145)),"Completar fecha/preaviso",IF(D145&lt;Resumen!$E$4,"Cargo vencido",IF(K145&lt;Resumen!$E$4,"Preaviso vencido",IF(K145&lt;=Resumen!$E$4+7,"Revisar en 7 días","Más adelante")))))))</f>
        <v/>
      </c>
      <c r="N145" s="22" t="n">
        <f aca="false">IF(AND(F145="Activa",L145="Correcto",ISNUMBER(K145)),K145+ROW()/10000,1000000000)</f>
        <v>1000000000</v>
      </c>
      <c r="O145" s="23" t="str">
        <f aca="false">IF(AND(ISNUMBER(G145),G145&gt;0,L145="Correcto"),I145/G145,"n.a.")</f>
        <v>n.a.</v>
      </c>
      <c r="P145" s="0" t="n">
        <f aca="false">IF(COUNTA(A145:H145)&gt;0,ROW(),0)</f>
        <v>0</v>
      </c>
    </row>
    <row r="146" customFormat="false" ht="30" hidden="false" customHeight="true" outlineLevel="0" collapsed="false">
      <c r="A146" s="30"/>
      <c r="B146" s="31"/>
      <c r="C146" s="30"/>
      <c r="D146" s="32"/>
      <c r="E146" s="30"/>
      <c r="F146" s="30"/>
      <c r="G146" s="30"/>
      <c r="H146" s="30"/>
      <c r="I146" s="19" t="n">
        <f aca="false">IF(L146&lt;&gt;"Correcto",0,IF(F146="Activa",B146/C146,0))</f>
        <v>0</v>
      </c>
      <c r="J146" s="19" t="n">
        <f aca="false">I146*12</f>
        <v>0</v>
      </c>
      <c r="K146" s="20" t="str">
        <f aca="false">IF(AND(L146="Correcto",ISNUMBER(D146),OR(E146="",AND(ISNUMBER(E146),E146&gt;=0))),D146-N(E146),"")</f>
        <v/>
      </c>
      <c r="L146" s="9" t="str">
        <f aca="false">IFERROR(IF(COUNTA(A146:H146)=0,"",IF(OR(A146="",NOT(ISNUMBER(B146)),B146&lt;0,NOT(ISNUMBER(C146)),C146&lt;1,MOD(C146,1)&lt;&gt;0,AND(F146&lt;&gt;"Activa",F146&lt;&gt;"Cancelada")),"REVISAR coste","Correcto")),"REVISAR coste")</f>
        <v/>
      </c>
      <c r="M146" s="21" t="str">
        <f aca="false">IF(A146="","",IF(L146&lt;&gt;"Correcto","Revisar coste",IF(F146="Cancelada","Baja efectiva",IF(NOT(ISNUMBER(K146)),"Completar fecha/preaviso",IF(D146&lt;Resumen!$E$4,"Cargo vencido",IF(K146&lt;Resumen!$E$4,"Preaviso vencido",IF(K146&lt;=Resumen!$E$4+7,"Revisar en 7 días","Más adelante")))))))</f>
        <v/>
      </c>
      <c r="N146" s="22" t="n">
        <f aca="false">IF(AND(F146="Activa",L146="Correcto",ISNUMBER(K146)),K146+ROW()/10000,1000000000)</f>
        <v>1000000000</v>
      </c>
      <c r="O146" s="23" t="str">
        <f aca="false">IF(AND(ISNUMBER(G146),G146&gt;0,L146="Correcto"),I146/G146,"n.a.")</f>
        <v>n.a.</v>
      </c>
      <c r="P146" s="0" t="n">
        <f aca="false">IF(COUNTA(A146:H146)&gt;0,ROW(),0)</f>
        <v>0</v>
      </c>
    </row>
    <row r="147" customFormat="false" ht="30" hidden="false" customHeight="true" outlineLevel="0" collapsed="false">
      <c r="A147" s="30"/>
      <c r="B147" s="31"/>
      <c r="C147" s="30"/>
      <c r="D147" s="32"/>
      <c r="E147" s="30"/>
      <c r="F147" s="30"/>
      <c r="G147" s="30"/>
      <c r="H147" s="30"/>
      <c r="I147" s="19" t="n">
        <f aca="false">IF(L147&lt;&gt;"Correcto",0,IF(F147="Activa",B147/C147,0))</f>
        <v>0</v>
      </c>
      <c r="J147" s="19" t="n">
        <f aca="false">I147*12</f>
        <v>0</v>
      </c>
      <c r="K147" s="20" t="str">
        <f aca="false">IF(AND(L147="Correcto",ISNUMBER(D147),OR(E147="",AND(ISNUMBER(E147),E147&gt;=0))),D147-N(E147),"")</f>
        <v/>
      </c>
      <c r="L147" s="9" t="str">
        <f aca="false">IFERROR(IF(COUNTA(A147:H147)=0,"",IF(OR(A147="",NOT(ISNUMBER(B147)),B147&lt;0,NOT(ISNUMBER(C147)),C147&lt;1,MOD(C147,1)&lt;&gt;0,AND(F147&lt;&gt;"Activa",F147&lt;&gt;"Cancelada")),"REVISAR coste","Correcto")),"REVISAR coste")</f>
        <v/>
      </c>
      <c r="M147" s="21" t="str">
        <f aca="false">IF(A147="","",IF(L147&lt;&gt;"Correcto","Revisar coste",IF(F147="Cancelada","Baja efectiva",IF(NOT(ISNUMBER(K147)),"Completar fecha/preaviso",IF(D147&lt;Resumen!$E$4,"Cargo vencido",IF(K147&lt;Resumen!$E$4,"Preaviso vencido",IF(K147&lt;=Resumen!$E$4+7,"Revisar en 7 días","Más adelante")))))))</f>
        <v/>
      </c>
      <c r="N147" s="22" t="n">
        <f aca="false">IF(AND(F147="Activa",L147="Correcto",ISNUMBER(K147)),K147+ROW()/10000,1000000000)</f>
        <v>1000000000</v>
      </c>
      <c r="O147" s="23" t="str">
        <f aca="false">IF(AND(ISNUMBER(G147),G147&gt;0,L147="Correcto"),I147/G147,"n.a.")</f>
        <v>n.a.</v>
      </c>
      <c r="P147" s="0" t="n">
        <f aca="false">IF(COUNTA(A147:H147)&gt;0,ROW(),0)</f>
        <v>0</v>
      </c>
    </row>
    <row r="148" customFormat="false" ht="30" hidden="false" customHeight="true" outlineLevel="0" collapsed="false">
      <c r="A148" s="30"/>
      <c r="B148" s="31"/>
      <c r="C148" s="30"/>
      <c r="D148" s="32"/>
      <c r="E148" s="30"/>
      <c r="F148" s="30"/>
      <c r="G148" s="30"/>
      <c r="H148" s="30"/>
      <c r="I148" s="19" t="n">
        <f aca="false">IF(L148&lt;&gt;"Correcto",0,IF(F148="Activa",B148/C148,0))</f>
        <v>0</v>
      </c>
      <c r="J148" s="19" t="n">
        <f aca="false">I148*12</f>
        <v>0</v>
      </c>
      <c r="K148" s="20" t="str">
        <f aca="false">IF(AND(L148="Correcto",ISNUMBER(D148),OR(E148="",AND(ISNUMBER(E148),E148&gt;=0))),D148-N(E148),"")</f>
        <v/>
      </c>
      <c r="L148" s="9" t="str">
        <f aca="false">IFERROR(IF(COUNTA(A148:H148)=0,"",IF(OR(A148="",NOT(ISNUMBER(B148)),B148&lt;0,NOT(ISNUMBER(C148)),C148&lt;1,MOD(C148,1)&lt;&gt;0,AND(F148&lt;&gt;"Activa",F148&lt;&gt;"Cancelada")),"REVISAR coste","Correcto")),"REVISAR coste")</f>
        <v/>
      </c>
      <c r="M148" s="21" t="str">
        <f aca="false">IF(A148="","",IF(L148&lt;&gt;"Correcto","Revisar coste",IF(F148="Cancelada","Baja efectiva",IF(NOT(ISNUMBER(K148)),"Completar fecha/preaviso",IF(D148&lt;Resumen!$E$4,"Cargo vencido",IF(K148&lt;Resumen!$E$4,"Preaviso vencido",IF(K148&lt;=Resumen!$E$4+7,"Revisar en 7 días","Más adelante")))))))</f>
        <v/>
      </c>
      <c r="N148" s="22" t="n">
        <f aca="false">IF(AND(F148="Activa",L148="Correcto",ISNUMBER(K148)),K148+ROW()/10000,1000000000)</f>
        <v>1000000000</v>
      </c>
      <c r="O148" s="23" t="str">
        <f aca="false">IF(AND(ISNUMBER(G148),G148&gt;0,L148="Correcto"),I148/G148,"n.a.")</f>
        <v>n.a.</v>
      </c>
      <c r="P148" s="0" t="n">
        <f aca="false">IF(COUNTA(A148:H148)&gt;0,ROW(),0)</f>
        <v>0</v>
      </c>
    </row>
    <row r="149" customFormat="false" ht="30" hidden="false" customHeight="true" outlineLevel="0" collapsed="false">
      <c r="A149" s="30"/>
      <c r="B149" s="31"/>
      <c r="C149" s="30"/>
      <c r="D149" s="32"/>
      <c r="E149" s="30"/>
      <c r="F149" s="30"/>
      <c r="G149" s="30"/>
      <c r="H149" s="30"/>
      <c r="I149" s="19" t="n">
        <f aca="false">IF(L149&lt;&gt;"Correcto",0,IF(F149="Activa",B149/C149,0))</f>
        <v>0</v>
      </c>
      <c r="J149" s="19" t="n">
        <f aca="false">I149*12</f>
        <v>0</v>
      </c>
      <c r="K149" s="20" t="str">
        <f aca="false">IF(AND(L149="Correcto",ISNUMBER(D149),OR(E149="",AND(ISNUMBER(E149),E149&gt;=0))),D149-N(E149),"")</f>
        <v/>
      </c>
      <c r="L149" s="9" t="str">
        <f aca="false">IFERROR(IF(COUNTA(A149:H149)=0,"",IF(OR(A149="",NOT(ISNUMBER(B149)),B149&lt;0,NOT(ISNUMBER(C149)),C149&lt;1,MOD(C149,1)&lt;&gt;0,AND(F149&lt;&gt;"Activa",F149&lt;&gt;"Cancelada")),"REVISAR coste","Correcto")),"REVISAR coste")</f>
        <v/>
      </c>
      <c r="M149" s="21" t="str">
        <f aca="false">IF(A149="","",IF(L149&lt;&gt;"Correcto","Revisar coste",IF(F149="Cancelada","Baja efectiva",IF(NOT(ISNUMBER(K149)),"Completar fecha/preaviso",IF(D149&lt;Resumen!$E$4,"Cargo vencido",IF(K149&lt;Resumen!$E$4,"Preaviso vencido",IF(K149&lt;=Resumen!$E$4+7,"Revisar en 7 días","Más adelante")))))))</f>
        <v/>
      </c>
      <c r="N149" s="22" t="n">
        <f aca="false">IF(AND(F149="Activa",L149="Correcto",ISNUMBER(K149)),K149+ROW()/10000,1000000000)</f>
        <v>1000000000</v>
      </c>
      <c r="O149" s="23" t="str">
        <f aca="false">IF(AND(ISNUMBER(G149),G149&gt;0,L149="Correcto"),I149/G149,"n.a.")</f>
        <v>n.a.</v>
      </c>
      <c r="P149" s="0" t="n">
        <f aca="false">IF(COUNTA(A149:H149)&gt;0,ROW(),0)</f>
        <v>0</v>
      </c>
    </row>
    <row r="150" customFormat="false" ht="30" hidden="false" customHeight="true" outlineLevel="0" collapsed="false">
      <c r="A150" s="30"/>
      <c r="B150" s="31"/>
      <c r="C150" s="30"/>
      <c r="D150" s="32"/>
      <c r="E150" s="30"/>
      <c r="F150" s="30"/>
      <c r="G150" s="30"/>
      <c r="H150" s="30"/>
      <c r="I150" s="19" t="n">
        <f aca="false">IF(L150&lt;&gt;"Correcto",0,IF(F150="Activa",B150/C150,0))</f>
        <v>0</v>
      </c>
      <c r="J150" s="19" t="n">
        <f aca="false">I150*12</f>
        <v>0</v>
      </c>
      <c r="K150" s="20" t="str">
        <f aca="false">IF(AND(L150="Correcto",ISNUMBER(D150),OR(E150="",AND(ISNUMBER(E150),E150&gt;=0))),D150-N(E150),"")</f>
        <v/>
      </c>
      <c r="L150" s="9" t="str">
        <f aca="false">IFERROR(IF(COUNTA(A150:H150)=0,"",IF(OR(A150="",NOT(ISNUMBER(B150)),B150&lt;0,NOT(ISNUMBER(C150)),C150&lt;1,MOD(C150,1)&lt;&gt;0,AND(F150&lt;&gt;"Activa",F150&lt;&gt;"Cancelada")),"REVISAR coste","Correcto")),"REVISAR coste")</f>
        <v/>
      </c>
      <c r="M150" s="21" t="str">
        <f aca="false">IF(A150="","",IF(L150&lt;&gt;"Correcto","Revisar coste",IF(F150="Cancelada","Baja efectiva",IF(NOT(ISNUMBER(K150)),"Completar fecha/preaviso",IF(D150&lt;Resumen!$E$4,"Cargo vencido",IF(K150&lt;Resumen!$E$4,"Preaviso vencido",IF(K150&lt;=Resumen!$E$4+7,"Revisar en 7 días","Más adelante")))))))</f>
        <v/>
      </c>
      <c r="N150" s="22" t="n">
        <f aca="false">IF(AND(F150="Activa",L150="Correcto",ISNUMBER(K150)),K150+ROW()/10000,1000000000)</f>
        <v>1000000000</v>
      </c>
      <c r="O150" s="23" t="str">
        <f aca="false">IF(AND(ISNUMBER(G150),G150&gt;0,L150="Correcto"),I150/G150,"n.a.")</f>
        <v>n.a.</v>
      </c>
      <c r="P150" s="0" t="n">
        <f aca="false">IF(COUNTA(A150:H150)&gt;0,ROW(),0)</f>
        <v>0</v>
      </c>
    </row>
    <row r="151" customFormat="false" ht="30" hidden="false" customHeight="true" outlineLevel="0" collapsed="false">
      <c r="A151" s="30"/>
      <c r="B151" s="31"/>
      <c r="C151" s="30"/>
      <c r="D151" s="32"/>
      <c r="E151" s="30"/>
      <c r="F151" s="30"/>
      <c r="G151" s="30"/>
      <c r="H151" s="30"/>
      <c r="I151" s="19" t="n">
        <f aca="false">IF(L151&lt;&gt;"Correcto",0,IF(F151="Activa",B151/C151,0))</f>
        <v>0</v>
      </c>
      <c r="J151" s="19" t="n">
        <f aca="false">I151*12</f>
        <v>0</v>
      </c>
      <c r="K151" s="20" t="str">
        <f aca="false">IF(AND(L151="Correcto",ISNUMBER(D151),OR(E151="",AND(ISNUMBER(E151),E151&gt;=0))),D151-N(E151),"")</f>
        <v/>
      </c>
      <c r="L151" s="9" t="str">
        <f aca="false">IFERROR(IF(COUNTA(A151:H151)=0,"",IF(OR(A151="",NOT(ISNUMBER(B151)),B151&lt;0,NOT(ISNUMBER(C151)),C151&lt;1,MOD(C151,1)&lt;&gt;0,AND(F151&lt;&gt;"Activa",F151&lt;&gt;"Cancelada")),"REVISAR coste","Correcto")),"REVISAR coste")</f>
        <v/>
      </c>
      <c r="M151" s="21" t="str">
        <f aca="false">IF(A151="","",IF(L151&lt;&gt;"Correcto","Revisar coste",IF(F151="Cancelada","Baja efectiva",IF(NOT(ISNUMBER(K151)),"Completar fecha/preaviso",IF(D151&lt;Resumen!$E$4,"Cargo vencido",IF(K151&lt;Resumen!$E$4,"Preaviso vencido",IF(K151&lt;=Resumen!$E$4+7,"Revisar en 7 días","Más adelante")))))))</f>
        <v/>
      </c>
      <c r="N151" s="22" t="n">
        <f aca="false">IF(AND(F151="Activa",L151="Correcto",ISNUMBER(K151)),K151+ROW()/10000,1000000000)</f>
        <v>1000000000</v>
      </c>
      <c r="O151" s="23" t="str">
        <f aca="false">IF(AND(ISNUMBER(G151),G151&gt;0,L151="Correcto"),I151/G151,"n.a.")</f>
        <v>n.a.</v>
      </c>
      <c r="P151" s="0" t="n">
        <f aca="false">IF(COUNTA(A151:H151)&gt;0,ROW(),0)</f>
        <v>0</v>
      </c>
    </row>
    <row r="152" customFormat="false" ht="30" hidden="false" customHeight="true" outlineLevel="0" collapsed="false">
      <c r="A152" s="30"/>
      <c r="B152" s="31"/>
      <c r="C152" s="30"/>
      <c r="D152" s="32"/>
      <c r="E152" s="30"/>
      <c r="F152" s="30"/>
      <c r="G152" s="30"/>
      <c r="H152" s="30"/>
      <c r="I152" s="19" t="n">
        <f aca="false">IF(L152&lt;&gt;"Correcto",0,IF(F152="Activa",B152/C152,0))</f>
        <v>0</v>
      </c>
      <c r="J152" s="19" t="n">
        <f aca="false">I152*12</f>
        <v>0</v>
      </c>
      <c r="K152" s="20" t="str">
        <f aca="false">IF(AND(L152="Correcto",ISNUMBER(D152),OR(E152="",AND(ISNUMBER(E152),E152&gt;=0))),D152-N(E152),"")</f>
        <v/>
      </c>
      <c r="L152" s="9" t="str">
        <f aca="false">IFERROR(IF(COUNTA(A152:H152)=0,"",IF(OR(A152="",NOT(ISNUMBER(B152)),B152&lt;0,NOT(ISNUMBER(C152)),C152&lt;1,MOD(C152,1)&lt;&gt;0,AND(F152&lt;&gt;"Activa",F152&lt;&gt;"Cancelada")),"REVISAR coste","Correcto")),"REVISAR coste")</f>
        <v/>
      </c>
      <c r="M152" s="21" t="str">
        <f aca="false">IF(A152="","",IF(L152&lt;&gt;"Correcto","Revisar coste",IF(F152="Cancelada","Baja efectiva",IF(NOT(ISNUMBER(K152)),"Completar fecha/preaviso",IF(D152&lt;Resumen!$E$4,"Cargo vencido",IF(K152&lt;Resumen!$E$4,"Preaviso vencido",IF(K152&lt;=Resumen!$E$4+7,"Revisar en 7 días","Más adelante")))))))</f>
        <v/>
      </c>
      <c r="N152" s="22" t="n">
        <f aca="false">IF(AND(F152="Activa",L152="Correcto",ISNUMBER(K152)),K152+ROW()/10000,1000000000)</f>
        <v>1000000000</v>
      </c>
      <c r="O152" s="23" t="str">
        <f aca="false">IF(AND(ISNUMBER(G152),G152&gt;0,L152="Correcto"),I152/G152,"n.a.")</f>
        <v>n.a.</v>
      </c>
      <c r="P152" s="0" t="n">
        <f aca="false">IF(COUNTA(A152:H152)&gt;0,ROW(),0)</f>
        <v>0</v>
      </c>
    </row>
    <row r="153" customFormat="false" ht="30" hidden="false" customHeight="true" outlineLevel="0" collapsed="false">
      <c r="A153" s="30"/>
      <c r="B153" s="31"/>
      <c r="C153" s="30"/>
      <c r="D153" s="32"/>
      <c r="E153" s="30"/>
      <c r="F153" s="30"/>
      <c r="G153" s="30"/>
      <c r="H153" s="30"/>
      <c r="I153" s="19" t="n">
        <f aca="false">IF(L153&lt;&gt;"Correcto",0,IF(F153="Activa",B153/C153,0))</f>
        <v>0</v>
      </c>
      <c r="J153" s="19" t="n">
        <f aca="false">I153*12</f>
        <v>0</v>
      </c>
      <c r="K153" s="20" t="str">
        <f aca="false">IF(AND(L153="Correcto",ISNUMBER(D153),OR(E153="",AND(ISNUMBER(E153),E153&gt;=0))),D153-N(E153),"")</f>
        <v/>
      </c>
      <c r="L153" s="9" t="str">
        <f aca="false">IFERROR(IF(COUNTA(A153:H153)=0,"",IF(OR(A153="",NOT(ISNUMBER(B153)),B153&lt;0,NOT(ISNUMBER(C153)),C153&lt;1,MOD(C153,1)&lt;&gt;0,AND(F153&lt;&gt;"Activa",F153&lt;&gt;"Cancelada")),"REVISAR coste","Correcto")),"REVISAR coste")</f>
        <v/>
      </c>
      <c r="M153" s="21" t="str">
        <f aca="false">IF(A153="","",IF(L153&lt;&gt;"Correcto","Revisar coste",IF(F153="Cancelada","Baja efectiva",IF(NOT(ISNUMBER(K153)),"Completar fecha/preaviso",IF(D153&lt;Resumen!$E$4,"Cargo vencido",IF(K153&lt;Resumen!$E$4,"Preaviso vencido",IF(K153&lt;=Resumen!$E$4+7,"Revisar en 7 días","Más adelante")))))))</f>
        <v/>
      </c>
      <c r="N153" s="22" t="n">
        <f aca="false">IF(AND(F153="Activa",L153="Correcto",ISNUMBER(K153)),K153+ROW()/10000,1000000000)</f>
        <v>1000000000</v>
      </c>
      <c r="O153" s="23" t="str">
        <f aca="false">IF(AND(ISNUMBER(G153),G153&gt;0,L153="Correcto"),I153/G153,"n.a.")</f>
        <v>n.a.</v>
      </c>
      <c r="P153" s="0" t="n">
        <f aca="false">IF(COUNTA(A153:H153)&gt;0,ROW(),0)</f>
        <v>0</v>
      </c>
    </row>
    <row r="154" customFormat="false" ht="30" hidden="false" customHeight="true" outlineLevel="0" collapsed="false">
      <c r="A154" s="30"/>
      <c r="B154" s="31"/>
      <c r="C154" s="30"/>
      <c r="D154" s="32"/>
      <c r="E154" s="30"/>
      <c r="F154" s="30"/>
      <c r="G154" s="30"/>
      <c r="H154" s="30"/>
      <c r="I154" s="19" t="n">
        <f aca="false">IF(L154&lt;&gt;"Correcto",0,IF(F154="Activa",B154/C154,0))</f>
        <v>0</v>
      </c>
      <c r="J154" s="19" t="n">
        <f aca="false">I154*12</f>
        <v>0</v>
      </c>
      <c r="K154" s="20" t="str">
        <f aca="false">IF(AND(L154="Correcto",ISNUMBER(D154),OR(E154="",AND(ISNUMBER(E154),E154&gt;=0))),D154-N(E154),"")</f>
        <v/>
      </c>
      <c r="L154" s="9" t="str">
        <f aca="false">IFERROR(IF(COUNTA(A154:H154)=0,"",IF(OR(A154="",NOT(ISNUMBER(B154)),B154&lt;0,NOT(ISNUMBER(C154)),C154&lt;1,MOD(C154,1)&lt;&gt;0,AND(F154&lt;&gt;"Activa",F154&lt;&gt;"Cancelada")),"REVISAR coste","Correcto")),"REVISAR coste")</f>
        <v/>
      </c>
      <c r="M154" s="21" t="str">
        <f aca="false">IF(A154="","",IF(L154&lt;&gt;"Correcto","Revisar coste",IF(F154="Cancelada","Baja efectiva",IF(NOT(ISNUMBER(K154)),"Completar fecha/preaviso",IF(D154&lt;Resumen!$E$4,"Cargo vencido",IF(K154&lt;Resumen!$E$4,"Preaviso vencido",IF(K154&lt;=Resumen!$E$4+7,"Revisar en 7 días","Más adelante")))))))</f>
        <v/>
      </c>
      <c r="N154" s="22" t="n">
        <f aca="false">IF(AND(F154="Activa",L154="Correcto",ISNUMBER(K154)),K154+ROW()/10000,1000000000)</f>
        <v>1000000000</v>
      </c>
      <c r="O154" s="23" t="str">
        <f aca="false">IF(AND(ISNUMBER(G154),G154&gt;0,L154="Correcto"),I154/G154,"n.a.")</f>
        <v>n.a.</v>
      </c>
      <c r="P154" s="0" t="n">
        <f aca="false">IF(COUNTA(A154:H154)&gt;0,ROW(),0)</f>
        <v>0</v>
      </c>
    </row>
    <row r="155" customFormat="false" ht="30" hidden="false" customHeight="true" outlineLevel="0" collapsed="false">
      <c r="A155" s="30"/>
      <c r="B155" s="31"/>
      <c r="C155" s="30"/>
      <c r="D155" s="32"/>
      <c r="E155" s="30"/>
      <c r="F155" s="30"/>
      <c r="G155" s="30"/>
      <c r="H155" s="30"/>
      <c r="I155" s="19" t="n">
        <f aca="false">IF(L155&lt;&gt;"Correcto",0,IF(F155="Activa",B155/C155,0))</f>
        <v>0</v>
      </c>
      <c r="J155" s="19" t="n">
        <f aca="false">I155*12</f>
        <v>0</v>
      </c>
      <c r="K155" s="20" t="str">
        <f aca="false">IF(AND(L155="Correcto",ISNUMBER(D155),OR(E155="",AND(ISNUMBER(E155),E155&gt;=0))),D155-N(E155),"")</f>
        <v/>
      </c>
      <c r="L155" s="9" t="str">
        <f aca="false">IFERROR(IF(COUNTA(A155:H155)=0,"",IF(OR(A155="",NOT(ISNUMBER(B155)),B155&lt;0,NOT(ISNUMBER(C155)),C155&lt;1,MOD(C155,1)&lt;&gt;0,AND(F155&lt;&gt;"Activa",F155&lt;&gt;"Cancelada")),"REVISAR coste","Correcto")),"REVISAR coste")</f>
        <v/>
      </c>
      <c r="M155" s="21" t="str">
        <f aca="false">IF(A155="","",IF(L155&lt;&gt;"Correcto","Revisar coste",IF(F155="Cancelada","Baja efectiva",IF(NOT(ISNUMBER(K155)),"Completar fecha/preaviso",IF(D155&lt;Resumen!$E$4,"Cargo vencido",IF(K155&lt;Resumen!$E$4,"Preaviso vencido",IF(K155&lt;=Resumen!$E$4+7,"Revisar en 7 días","Más adelante")))))))</f>
        <v/>
      </c>
      <c r="N155" s="22" t="n">
        <f aca="false">IF(AND(F155="Activa",L155="Correcto",ISNUMBER(K155)),K155+ROW()/10000,1000000000)</f>
        <v>1000000000</v>
      </c>
      <c r="O155" s="23" t="str">
        <f aca="false">IF(AND(ISNUMBER(G155),G155&gt;0,L155="Correcto"),I155/G155,"n.a.")</f>
        <v>n.a.</v>
      </c>
      <c r="P155" s="0" t="n">
        <f aca="false">IF(COUNTA(A155:H155)&gt;0,ROW(),0)</f>
        <v>0</v>
      </c>
    </row>
    <row r="156" customFormat="false" ht="30" hidden="false" customHeight="true" outlineLevel="0" collapsed="false">
      <c r="A156" s="30"/>
      <c r="B156" s="31"/>
      <c r="C156" s="30"/>
      <c r="D156" s="32"/>
      <c r="E156" s="30"/>
      <c r="F156" s="30"/>
      <c r="G156" s="30"/>
      <c r="H156" s="30"/>
      <c r="I156" s="19" t="n">
        <f aca="false">IF(L156&lt;&gt;"Correcto",0,IF(F156="Activa",B156/C156,0))</f>
        <v>0</v>
      </c>
      <c r="J156" s="19" t="n">
        <f aca="false">I156*12</f>
        <v>0</v>
      </c>
      <c r="K156" s="20" t="str">
        <f aca="false">IF(AND(L156="Correcto",ISNUMBER(D156),OR(E156="",AND(ISNUMBER(E156),E156&gt;=0))),D156-N(E156),"")</f>
        <v/>
      </c>
      <c r="L156" s="9" t="str">
        <f aca="false">IFERROR(IF(COUNTA(A156:H156)=0,"",IF(OR(A156="",NOT(ISNUMBER(B156)),B156&lt;0,NOT(ISNUMBER(C156)),C156&lt;1,MOD(C156,1)&lt;&gt;0,AND(F156&lt;&gt;"Activa",F156&lt;&gt;"Cancelada")),"REVISAR coste","Correcto")),"REVISAR coste")</f>
        <v/>
      </c>
      <c r="M156" s="21" t="str">
        <f aca="false">IF(A156="","",IF(L156&lt;&gt;"Correcto","Revisar coste",IF(F156="Cancelada","Baja efectiva",IF(NOT(ISNUMBER(K156)),"Completar fecha/preaviso",IF(D156&lt;Resumen!$E$4,"Cargo vencido",IF(K156&lt;Resumen!$E$4,"Preaviso vencido",IF(K156&lt;=Resumen!$E$4+7,"Revisar en 7 días","Más adelante")))))))</f>
        <v/>
      </c>
      <c r="N156" s="22" t="n">
        <f aca="false">IF(AND(F156="Activa",L156="Correcto",ISNUMBER(K156)),K156+ROW()/10000,1000000000)</f>
        <v>1000000000</v>
      </c>
      <c r="O156" s="23" t="str">
        <f aca="false">IF(AND(ISNUMBER(G156),G156&gt;0,L156="Correcto"),I156/G156,"n.a.")</f>
        <v>n.a.</v>
      </c>
      <c r="P156" s="0" t="n">
        <f aca="false">IF(COUNTA(A156:H156)&gt;0,ROW(),0)</f>
        <v>0</v>
      </c>
    </row>
    <row r="157" customFormat="false" ht="30" hidden="false" customHeight="true" outlineLevel="0" collapsed="false">
      <c r="A157" s="30"/>
      <c r="B157" s="31"/>
      <c r="C157" s="30"/>
      <c r="D157" s="32"/>
      <c r="E157" s="30"/>
      <c r="F157" s="30"/>
      <c r="G157" s="30"/>
      <c r="H157" s="30"/>
      <c r="I157" s="19" t="n">
        <f aca="false">IF(L157&lt;&gt;"Correcto",0,IF(F157="Activa",B157/C157,0))</f>
        <v>0</v>
      </c>
      <c r="J157" s="19" t="n">
        <f aca="false">I157*12</f>
        <v>0</v>
      </c>
      <c r="K157" s="20" t="str">
        <f aca="false">IF(AND(L157="Correcto",ISNUMBER(D157),OR(E157="",AND(ISNUMBER(E157),E157&gt;=0))),D157-N(E157),"")</f>
        <v/>
      </c>
      <c r="L157" s="9" t="str">
        <f aca="false">IFERROR(IF(COUNTA(A157:H157)=0,"",IF(OR(A157="",NOT(ISNUMBER(B157)),B157&lt;0,NOT(ISNUMBER(C157)),C157&lt;1,MOD(C157,1)&lt;&gt;0,AND(F157&lt;&gt;"Activa",F157&lt;&gt;"Cancelada")),"REVISAR coste","Correcto")),"REVISAR coste")</f>
        <v/>
      </c>
      <c r="M157" s="21" t="str">
        <f aca="false">IF(A157="","",IF(L157&lt;&gt;"Correcto","Revisar coste",IF(F157="Cancelada","Baja efectiva",IF(NOT(ISNUMBER(K157)),"Completar fecha/preaviso",IF(D157&lt;Resumen!$E$4,"Cargo vencido",IF(K157&lt;Resumen!$E$4,"Preaviso vencido",IF(K157&lt;=Resumen!$E$4+7,"Revisar en 7 días","Más adelante")))))))</f>
        <v/>
      </c>
      <c r="N157" s="22" t="n">
        <f aca="false">IF(AND(F157="Activa",L157="Correcto",ISNUMBER(K157)),K157+ROW()/10000,1000000000)</f>
        <v>1000000000</v>
      </c>
      <c r="O157" s="23" t="str">
        <f aca="false">IF(AND(ISNUMBER(G157),G157&gt;0,L157="Correcto"),I157/G157,"n.a.")</f>
        <v>n.a.</v>
      </c>
      <c r="P157" s="0" t="n">
        <f aca="false">IF(COUNTA(A157:H157)&gt;0,ROW(),0)</f>
        <v>0</v>
      </c>
    </row>
    <row r="158" customFormat="false" ht="30" hidden="false" customHeight="true" outlineLevel="0" collapsed="false">
      <c r="A158" s="30"/>
      <c r="B158" s="31"/>
      <c r="C158" s="30"/>
      <c r="D158" s="32"/>
      <c r="E158" s="30"/>
      <c r="F158" s="30"/>
      <c r="G158" s="30"/>
      <c r="H158" s="30"/>
      <c r="I158" s="19" t="n">
        <f aca="false">IF(L158&lt;&gt;"Correcto",0,IF(F158="Activa",B158/C158,0))</f>
        <v>0</v>
      </c>
      <c r="J158" s="19" t="n">
        <f aca="false">I158*12</f>
        <v>0</v>
      </c>
      <c r="K158" s="20" t="str">
        <f aca="false">IF(AND(L158="Correcto",ISNUMBER(D158),OR(E158="",AND(ISNUMBER(E158),E158&gt;=0))),D158-N(E158),"")</f>
        <v/>
      </c>
      <c r="L158" s="9" t="str">
        <f aca="false">IFERROR(IF(COUNTA(A158:H158)=0,"",IF(OR(A158="",NOT(ISNUMBER(B158)),B158&lt;0,NOT(ISNUMBER(C158)),C158&lt;1,MOD(C158,1)&lt;&gt;0,AND(F158&lt;&gt;"Activa",F158&lt;&gt;"Cancelada")),"REVISAR coste","Correcto")),"REVISAR coste")</f>
        <v/>
      </c>
      <c r="M158" s="21" t="str">
        <f aca="false">IF(A158="","",IF(L158&lt;&gt;"Correcto","Revisar coste",IF(F158="Cancelada","Baja efectiva",IF(NOT(ISNUMBER(K158)),"Completar fecha/preaviso",IF(D158&lt;Resumen!$E$4,"Cargo vencido",IF(K158&lt;Resumen!$E$4,"Preaviso vencido",IF(K158&lt;=Resumen!$E$4+7,"Revisar en 7 días","Más adelante")))))))</f>
        <v/>
      </c>
      <c r="N158" s="22" t="n">
        <f aca="false">IF(AND(F158="Activa",L158="Correcto",ISNUMBER(K158)),K158+ROW()/10000,1000000000)</f>
        <v>1000000000</v>
      </c>
      <c r="O158" s="23" t="str">
        <f aca="false">IF(AND(ISNUMBER(G158),G158&gt;0,L158="Correcto"),I158/G158,"n.a.")</f>
        <v>n.a.</v>
      </c>
      <c r="P158" s="0" t="n">
        <f aca="false">IF(COUNTA(A158:H158)&gt;0,ROW(),0)</f>
        <v>0</v>
      </c>
    </row>
    <row r="159" customFormat="false" ht="30" hidden="false" customHeight="true" outlineLevel="0" collapsed="false">
      <c r="A159" s="30"/>
      <c r="B159" s="31"/>
      <c r="C159" s="30"/>
      <c r="D159" s="32"/>
      <c r="E159" s="30"/>
      <c r="F159" s="30"/>
      <c r="G159" s="30"/>
      <c r="H159" s="30"/>
      <c r="I159" s="19" t="n">
        <f aca="false">IF(L159&lt;&gt;"Correcto",0,IF(F159="Activa",B159/C159,0))</f>
        <v>0</v>
      </c>
      <c r="J159" s="19" t="n">
        <f aca="false">I159*12</f>
        <v>0</v>
      </c>
      <c r="K159" s="20" t="str">
        <f aca="false">IF(AND(L159="Correcto",ISNUMBER(D159),OR(E159="",AND(ISNUMBER(E159),E159&gt;=0))),D159-N(E159),"")</f>
        <v/>
      </c>
      <c r="L159" s="9" t="str">
        <f aca="false">IFERROR(IF(COUNTA(A159:H159)=0,"",IF(OR(A159="",NOT(ISNUMBER(B159)),B159&lt;0,NOT(ISNUMBER(C159)),C159&lt;1,MOD(C159,1)&lt;&gt;0,AND(F159&lt;&gt;"Activa",F159&lt;&gt;"Cancelada")),"REVISAR coste","Correcto")),"REVISAR coste")</f>
        <v/>
      </c>
      <c r="M159" s="21" t="str">
        <f aca="false">IF(A159="","",IF(L159&lt;&gt;"Correcto","Revisar coste",IF(F159="Cancelada","Baja efectiva",IF(NOT(ISNUMBER(K159)),"Completar fecha/preaviso",IF(D159&lt;Resumen!$E$4,"Cargo vencido",IF(K159&lt;Resumen!$E$4,"Preaviso vencido",IF(K159&lt;=Resumen!$E$4+7,"Revisar en 7 días","Más adelante")))))))</f>
        <v/>
      </c>
      <c r="N159" s="22" t="n">
        <f aca="false">IF(AND(F159="Activa",L159="Correcto",ISNUMBER(K159)),K159+ROW()/10000,1000000000)</f>
        <v>1000000000</v>
      </c>
      <c r="O159" s="23" t="str">
        <f aca="false">IF(AND(ISNUMBER(G159),G159&gt;0,L159="Correcto"),I159/G159,"n.a.")</f>
        <v>n.a.</v>
      </c>
      <c r="P159" s="0" t="n">
        <f aca="false">IF(COUNTA(A159:H159)&gt;0,ROW(),0)</f>
        <v>0</v>
      </c>
    </row>
    <row r="160" customFormat="false" ht="30" hidden="false" customHeight="true" outlineLevel="0" collapsed="false">
      <c r="A160" s="30"/>
      <c r="B160" s="31"/>
      <c r="C160" s="30"/>
      <c r="D160" s="32"/>
      <c r="E160" s="30"/>
      <c r="F160" s="30"/>
      <c r="G160" s="30"/>
      <c r="H160" s="30"/>
      <c r="I160" s="19" t="n">
        <f aca="false">IF(L160&lt;&gt;"Correcto",0,IF(F160="Activa",B160/C160,0))</f>
        <v>0</v>
      </c>
      <c r="J160" s="19" t="n">
        <f aca="false">I160*12</f>
        <v>0</v>
      </c>
      <c r="K160" s="20" t="str">
        <f aca="false">IF(AND(L160="Correcto",ISNUMBER(D160),OR(E160="",AND(ISNUMBER(E160),E160&gt;=0))),D160-N(E160),"")</f>
        <v/>
      </c>
      <c r="L160" s="9" t="str">
        <f aca="false">IFERROR(IF(COUNTA(A160:H160)=0,"",IF(OR(A160="",NOT(ISNUMBER(B160)),B160&lt;0,NOT(ISNUMBER(C160)),C160&lt;1,MOD(C160,1)&lt;&gt;0,AND(F160&lt;&gt;"Activa",F160&lt;&gt;"Cancelada")),"REVISAR coste","Correcto")),"REVISAR coste")</f>
        <v/>
      </c>
      <c r="M160" s="21" t="str">
        <f aca="false">IF(A160="","",IF(L160&lt;&gt;"Correcto","Revisar coste",IF(F160="Cancelada","Baja efectiva",IF(NOT(ISNUMBER(K160)),"Completar fecha/preaviso",IF(D160&lt;Resumen!$E$4,"Cargo vencido",IF(K160&lt;Resumen!$E$4,"Preaviso vencido",IF(K160&lt;=Resumen!$E$4+7,"Revisar en 7 días","Más adelante")))))))</f>
        <v/>
      </c>
      <c r="N160" s="22" t="n">
        <f aca="false">IF(AND(F160="Activa",L160="Correcto",ISNUMBER(K160)),K160+ROW()/10000,1000000000)</f>
        <v>1000000000</v>
      </c>
      <c r="O160" s="23" t="str">
        <f aca="false">IF(AND(ISNUMBER(G160),G160&gt;0,L160="Correcto"),I160/G160,"n.a.")</f>
        <v>n.a.</v>
      </c>
      <c r="P160" s="0" t="n">
        <f aca="false">IF(COUNTA(A160:H160)&gt;0,ROW(),0)</f>
        <v>0</v>
      </c>
    </row>
    <row r="161" customFormat="false" ht="30" hidden="false" customHeight="true" outlineLevel="0" collapsed="false">
      <c r="A161" s="30"/>
      <c r="B161" s="31"/>
      <c r="C161" s="30"/>
      <c r="D161" s="32"/>
      <c r="E161" s="30"/>
      <c r="F161" s="30"/>
      <c r="G161" s="30"/>
      <c r="H161" s="30"/>
      <c r="I161" s="19" t="n">
        <f aca="false">IF(L161&lt;&gt;"Correcto",0,IF(F161="Activa",B161/C161,0))</f>
        <v>0</v>
      </c>
      <c r="J161" s="19" t="n">
        <f aca="false">I161*12</f>
        <v>0</v>
      </c>
      <c r="K161" s="20" t="str">
        <f aca="false">IF(AND(L161="Correcto",ISNUMBER(D161),OR(E161="",AND(ISNUMBER(E161),E161&gt;=0))),D161-N(E161),"")</f>
        <v/>
      </c>
      <c r="L161" s="9" t="str">
        <f aca="false">IFERROR(IF(COUNTA(A161:H161)=0,"",IF(OR(A161="",NOT(ISNUMBER(B161)),B161&lt;0,NOT(ISNUMBER(C161)),C161&lt;1,MOD(C161,1)&lt;&gt;0,AND(F161&lt;&gt;"Activa",F161&lt;&gt;"Cancelada")),"REVISAR coste","Correcto")),"REVISAR coste")</f>
        <v/>
      </c>
      <c r="M161" s="21" t="str">
        <f aca="false">IF(A161="","",IF(L161&lt;&gt;"Correcto","Revisar coste",IF(F161="Cancelada","Baja efectiva",IF(NOT(ISNUMBER(K161)),"Completar fecha/preaviso",IF(D161&lt;Resumen!$E$4,"Cargo vencido",IF(K161&lt;Resumen!$E$4,"Preaviso vencido",IF(K161&lt;=Resumen!$E$4+7,"Revisar en 7 días","Más adelante")))))))</f>
        <v/>
      </c>
      <c r="N161" s="22" t="n">
        <f aca="false">IF(AND(F161="Activa",L161="Correcto",ISNUMBER(K161)),K161+ROW()/10000,1000000000)</f>
        <v>1000000000</v>
      </c>
      <c r="O161" s="23" t="str">
        <f aca="false">IF(AND(ISNUMBER(G161),G161&gt;0,L161="Correcto"),I161/G161,"n.a.")</f>
        <v>n.a.</v>
      </c>
      <c r="P161" s="0" t="n">
        <f aca="false">IF(COUNTA(A161:H161)&gt;0,ROW(),0)</f>
        <v>0</v>
      </c>
    </row>
    <row r="162" customFormat="false" ht="30" hidden="false" customHeight="true" outlineLevel="0" collapsed="false">
      <c r="A162" s="30"/>
      <c r="B162" s="31"/>
      <c r="C162" s="30"/>
      <c r="D162" s="32"/>
      <c r="E162" s="30"/>
      <c r="F162" s="30"/>
      <c r="G162" s="30"/>
      <c r="H162" s="30"/>
      <c r="I162" s="19" t="n">
        <f aca="false">IF(L162&lt;&gt;"Correcto",0,IF(F162="Activa",B162/C162,0))</f>
        <v>0</v>
      </c>
      <c r="J162" s="19" t="n">
        <f aca="false">I162*12</f>
        <v>0</v>
      </c>
      <c r="K162" s="20" t="str">
        <f aca="false">IF(AND(L162="Correcto",ISNUMBER(D162),OR(E162="",AND(ISNUMBER(E162),E162&gt;=0))),D162-N(E162),"")</f>
        <v/>
      </c>
      <c r="L162" s="9" t="str">
        <f aca="false">IFERROR(IF(COUNTA(A162:H162)=0,"",IF(OR(A162="",NOT(ISNUMBER(B162)),B162&lt;0,NOT(ISNUMBER(C162)),C162&lt;1,MOD(C162,1)&lt;&gt;0,AND(F162&lt;&gt;"Activa",F162&lt;&gt;"Cancelada")),"REVISAR coste","Correcto")),"REVISAR coste")</f>
        <v/>
      </c>
      <c r="M162" s="21" t="str">
        <f aca="false">IF(A162="","",IF(L162&lt;&gt;"Correcto","Revisar coste",IF(F162="Cancelada","Baja efectiva",IF(NOT(ISNUMBER(K162)),"Completar fecha/preaviso",IF(D162&lt;Resumen!$E$4,"Cargo vencido",IF(K162&lt;Resumen!$E$4,"Preaviso vencido",IF(K162&lt;=Resumen!$E$4+7,"Revisar en 7 días","Más adelante")))))))</f>
        <v/>
      </c>
      <c r="N162" s="22" t="n">
        <f aca="false">IF(AND(F162="Activa",L162="Correcto",ISNUMBER(K162)),K162+ROW()/10000,1000000000)</f>
        <v>1000000000</v>
      </c>
      <c r="O162" s="23" t="str">
        <f aca="false">IF(AND(ISNUMBER(G162),G162&gt;0,L162="Correcto"),I162/G162,"n.a.")</f>
        <v>n.a.</v>
      </c>
      <c r="P162" s="0" t="n">
        <f aca="false">IF(COUNTA(A162:H162)&gt;0,ROW(),0)</f>
        <v>0</v>
      </c>
    </row>
    <row r="163" customFormat="false" ht="30" hidden="false" customHeight="true" outlineLevel="0" collapsed="false">
      <c r="A163" s="30"/>
      <c r="B163" s="31"/>
      <c r="C163" s="30"/>
      <c r="D163" s="32"/>
      <c r="E163" s="30"/>
      <c r="F163" s="30"/>
      <c r="G163" s="30"/>
      <c r="H163" s="30"/>
      <c r="I163" s="19" t="n">
        <f aca="false">IF(L163&lt;&gt;"Correcto",0,IF(F163="Activa",B163/C163,0))</f>
        <v>0</v>
      </c>
      <c r="J163" s="19" t="n">
        <f aca="false">I163*12</f>
        <v>0</v>
      </c>
      <c r="K163" s="20" t="str">
        <f aca="false">IF(AND(L163="Correcto",ISNUMBER(D163),OR(E163="",AND(ISNUMBER(E163),E163&gt;=0))),D163-N(E163),"")</f>
        <v/>
      </c>
      <c r="L163" s="9" t="str">
        <f aca="false">IFERROR(IF(COUNTA(A163:H163)=0,"",IF(OR(A163="",NOT(ISNUMBER(B163)),B163&lt;0,NOT(ISNUMBER(C163)),C163&lt;1,MOD(C163,1)&lt;&gt;0,AND(F163&lt;&gt;"Activa",F163&lt;&gt;"Cancelada")),"REVISAR coste","Correcto")),"REVISAR coste")</f>
        <v/>
      </c>
      <c r="M163" s="21" t="str">
        <f aca="false">IF(A163="","",IF(L163&lt;&gt;"Correcto","Revisar coste",IF(F163="Cancelada","Baja efectiva",IF(NOT(ISNUMBER(K163)),"Completar fecha/preaviso",IF(D163&lt;Resumen!$E$4,"Cargo vencido",IF(K163&lt;Resumen!$E$4,"Preaviso vencido",IF(K163&lt;=Resumen!$E$4+7,"Revisar en 7 días","Más adelante")))))))</f>
        <v/>
      </c>
      <c r="N163" s="22" t="n">
        <f aca="false">IF(AND(F163="Activa",L163="Correcto",ISNUMBER(K163)),K163+ROW()/10000,1000000000)</f>
        <v>1000000000</v>
      </c>
      <c r="O163" s="23" t="str">
        <f aca="false">IF(AND(ISNUMBER(G163),G163&gt;0,L163="Correcto"),I163/G163,"n.a.")</f>
        <v>n.a.</v>
      </c>
      <c r="P163" s="0" t="n">
        <f aca="false">IF(COUNTA(A163:H163)&gt;0,ROW(),0)</f>
        <v>0</v>
      </c>
    </row>
    <row r="164" customFormat="false" ht="30" hidden="false" customHeight="true" outlineLevel="0" collapsed="false">
      <c r="A164" s="30"/>
      <c r="B164" s="31"/>
      <c r="C164" s="30"/>
      <c r="D164" s="32"/>
      <c r="E164" s="30"/>
      <c r="F164" s="30"/>
      <c r="G164" s="30"/>
      <c r="H164" s="30"/>
      <c r="I164" s="19" t="n">
        <f aca="false">IF(L164&lt;&gt;"Correcto",0,IF(F164="Activa",B164/C164,0))</f>
        <v>0</v>
      </c>
      <c r="J164" s="19" t="n">
        <f aca="false">I164*12</f>
        <v>0</v>
      </c>
      <c r="K164" s="20" t="str">
        <f aca="false">IF(AND(L164="Correcto",ISNUMBER(D164),OR(E164="",AND(ISNUMBER(E164),E164&gt;=0))),D164-N(E164),"")</f>
        <v/>
      </c>
      <c r="L164" s="9" t="str">
        <f aca="false">IFERROR(IF(COUNTA(A164:H164)=0,"",IF(OR(A164="",NOT(ISNUMBER(B164)),B164&lt;0,NOT(ISNUMBER(C164)),C164&lt;1,MOD(C164,1)&lt;&gt;0,AND(F164&lt;&gt;"Activa",F164&lt;&gt;"Cancelada")),"REVISAR coste","Correcto")),"REVISAR coste")</f>
        <v/>
      </c>
      <c r="M164" s="21" t="str">
        <f aca="false">IF(A164="","",IF(L164&lt;&gt;"Correcto","Revisar coste",IF(F164="Cancelada","Baja efectiva",IF(NOT(ISNUMBER(K164)),"Completar fecha/preaviso",IF(D164&lt;Resumen!$E$4,"Cargo vencido",IF(K164&lt;Resumen!$E$4,"Preaviso vencido",IF(K164&lt;=Resumen!$E$4+7,"Revisar en 7 días","Más adelante")))))))</f>
        <v/>
      </c>
      <c r="N164" s="22" t="n">
        <f aca="false">IF(AND(F164="Activa",L164="Correcto",ISNUMBER(K164)),K164+ROW()/10000,1000000000)</f>
        <v>1000000000</v>
      </c>
      <c r="O164" s="23" t="str">
        <f aca="false">IF(AND(ISNUMBER(G164),G164&gt;0,L164="Correcto"),I164/G164,"n.a.")</f>
        <v>n.a.</v>
      </c>
      <c r="P164" s="0" t="n">
        <f aca="false">IF(COUNTA(A164:H164)&gt;0,ROW(),0)</f>
        <v>0</v>
      </c>
    </row>
    <row r="165" customFormat="false" ht="30" hidden="false" customHeight="true" outlineLevel="0" collapsed="false">
      <c r="A165" s="30"/>
      <c r="B165" s="31"/>
      <c r="C165" s="30"/>
      <c r="D165" s="32"/>
      <c r="E165" s="30"/>
      <c r="F165" s="30"/>
      <c r="G165" s="30"/>
      <c r="H165" s="30"/>
      <c r="I165" s="19" t="n">
        <f aca="false">IF(L165&lt;&gt;"Correcto",0,IF(F165="Activa",B165/C165,0))</f>
        <v>0</v>
      </c>
      <c r="J165" s="19" t="n">
        <f aca="false">I165*12</f>
        <v>0</v>
      </c>
      <c r="K165" s="20" t="str">
        <f aca="false">IF(AND(L165="Correcto",ISNUMBER(D165),OR(E165="",AND(ISNUMBER(E165),E165&gt;=0))),D165-N(E165),"")</f>
        <v/>
      </c>
      <c r="L165" s="9" t="str">
        <f aca="false">IFERROR(IF(COUNTA(A165:H165)=0,"",IF(OR(A165="",NOT(ISNUMBER(B165)),B165&lt;0,NOT(ISNUMBER(C165)),C165&lt;1,MOD(C165,1)&lt;&gt;0,AND(F165&lt;&gt;"Activa",F165&lt;&gt;"Cancelada")),"REVISAR coste","Correcto")),"REVISAR coste")</f>
        <v/>
      </c>
      <c r="M165" s="21" t="str">
        <f aca="false">IF(A165="","",IF(L165&lt;&gt;"Correcto","Revisar coste",IF(F165="Cancelada","Baja efectiva",IF(NOT(ISNUMBER(K165)),"Completar fecha/preaviso",IF(D165&lt;Resumen!$E$4,"Cargo vencido",IF(K165&lt;Resumen!$E$4,"Preaviso vencido",IF(K165&lt;=Resumen!$E$4+7,"Revisar en 7 días","Más adelante")))))))</f>
        <v/>
      </c>
      <c r="N165" s="22" t="n">
        <f aca="false">IF(AND(F165="Activa",L165="Correcto",ISNUMBER(K165)),K165+ROW()/10000,1000000000)</f>
        <v>1000000000</v>
      </c>
      <c r="O165" s="23" t="str">
        <f aca="false">IF(AND(ISNUMBER(G165),G165&gt;0,L165="Correcto"),I165/G165,"n.a.")</f>
        <v>n.a.</v>
      </c>
      <c r="P165" s="0" t="n">
        <f aca="false">IF(COUNTA(A165:H165)&gt;0,ROW(),0)</f>
        <v>0</v>
      </c>
    </row>
    <row r="166" customFormat="false" ht="30" hidden="false" customHeight="true" outlineLevel="0" collapsed="false">
      <c r="A166" s="30"/>
      <c r="B166" s="31"/>
      <c r="C166" s="30"/>
      <c r="D166" s="32"/>
      <c r="E166" s="30"/>
      <c r="F166" s="30"/>
      <c r="G166" s="30"/>
      <c r="H166" s="30"/>
      <c r="I166" s="19" t="n">
        <f aca="false">IF(L166&lt;&gt;"Correcto",0,IF(F166="Activa",B166/C166,0))</f>
        <v>0</v>
      </c>
      <c r="J166" s="19" t="n">
        <f aca="false">I166*12</f>
        <v>0</v>
      </c>
      <c r="K166" s="20" t="str">
        <f aca="false">IF(AND(L166="Correcto",ISNUMBER(D166),OR(E166="",AND(ISNUMBER(E166),E166&gt;=0))),D166-N(E166),"")</f>
        <v/>
      </c>
      <c r="L166" s="9" t="str">
        <f aca="false">IFERROR(IF(COUNTA(A166:H166)=0,"",IF(OR(A166="",NOT(ISNUMBER(B166)),B166&lt;0,NOT(ISNUMBER(C166)),C166&lt;1,MOD(C166,1)&lt;&gt;0,AND(F166&lt;&gt;"Activa",F166&lt;&gt;"Cancelada")),"REVISAR coste","Correcto")),"REVISAR coste")</f>
        <v/>
      </c>
      <c r="M166" s="21" t="str">
        <f aca="false">IF(A166="","",IF(L166&lt;&gt;"Correcto","Revisar coste",IF(F166="Cancelada","Baja efectiva",IF(NOT(ISNUMBER(K166)),"Completar fecha/preaviso",IF(D166&lt;Resumen!$E$4,"Cargo vencido",IF(K166&lt;Resumen!$E$4,"Preaviso vencido",IF(K166&lt;=Resumen!$E$4+7,"Revisar en 7 días","Más adelante")))))))</f>
        <v/>
      </c>
      <c r="N166" s="22" t="n">
        <f aca="false">IF(AND(F166="Activa",L166="Correcto",ISNUMBER(K166)),K166+ROW()/10000,1000000000)</f>
        <v>1000000000</v>
      </c>
      <c r="O166" s="23" t="str">
        <f aca="false">IF(AND(ISNUMBER(G166),G166&gt;0,L166="Correcto"),I166/G166,"n.a.")</f>
        <v>n.a.</v>
      </c>
      <c r="P166" s="0" t="n">
        <f aca="false">IF(COUNTA(A166:H166)&gt;0,ROW(),0)</f>
        <v>0</v>
      </c>
    </row>
    <row r="167" customFormat="false" ht="30" hidden="false" customHeight="true" outlineLevel="0" collapsed="false">
      <c r="A167" s="30"/>
      <c r="B167" s="31"/>
      <c r="C167" s="30"/>
      <c r="D167" s="32"/>
      <c r="E167" s="30"/>
      <c r="F167" s="30"/>
      <c r="G167" s="30"/>
      <c r="H167" s="30"/>
      <c r="I167" s="19" t="n">
        <f aca="false">IF(L167&lt;&gt;"Correcto",0,IF(F167="Activa",B167/C167,0))</f>
        <v>0</v>
      </c>
      <c r="J167" s="19" t="n">
        <f aca="false">I167*12</f>
        <v>0</v>
      </c>
      <c r="K167" s="20" t="str">
        <f aca="false">IF(AND(L167="Correcto",ISNUMBER(D167),OR(E167="",AND(ISNUMBER(E167),E167&gt;=0))),D167-N(E167),"")</f>
        <v/>
      </c>
      <c r="L167" s="9" t="str">
        <f aca="false">IFERROR(IF(COUNTA(A167:H167)=0,"",IF(OR(A167="",NOT(ISNUMBER(B167)),B167&lt;0,NOT(ISNUMBER(C167)),C167&lt;1,MOD(C167,1)&lt;&gt;0,AND(F167&lt;&gt;"Activa",F167&lt;&gt;"Cancelada")),"REVISAR coste","Correcto")),"REVISAR coste")</f>
        <v/>
      </c>
      <c r="M167" s="21" t="str">
        <f aca="false">IF(A167="","",IF(L167&lt;&gt;"Correcto","Revisar coste",IF(F167="Cancelada","Baja efectiva",IF(NOT(ISNUMBER(K167)),"Completar fecha/preaviso",IF(D167&lt;Resumen!$E$4,"Cargo vencido",IF(K167&lt;Resumen!$E$4,"Preaviso vencido",IF(K167&lt;=Resumen!$E$4+7,"Revisar en 7 días","Más adelante")))))))</f>
        <v/>
      </c>
      <c r="N167" s="22" t="n">
        <f aca="false">IF(AND(F167="Activa",L167="Correcto",ISNUMBER(K167)),K167+ROW()/10000,1000000000)</f>
        <v>1000000000</v>
      </c>
      <c r="O167" s="23" t="str">
        <f aca="false">IF(AND(ISNUMBER(G167),G167&gt;0,L167="Correcto"),I167/G167,"n.a.")</f>
        <v>n.a.</v>
      </c>
      <c r="P167" s="0" t="n">
        <f aca="false">IF(COUNTA(A167:H167)&gt;0,ROW(),0)</f>
        <v>0</v>
      </c>
    </row>
    <row r="168" customFormat="false" ht="30" hidden="false" customHeight="true" outlineLevel="0" collapsed="false">
      <c r="A168" s="30"/>
      <c r="B168" s="31"/>
      <c r="C168" s="30"/>
      <c r="D168" s="32"/>
      <c r="E168" s="30"/>
      <c r="F168" s="30"/>
      <c r="G168" s="30"/>
      <c r="H168" s="30"/>
      <c r="I168" s="19" t="n">
        <f aca="false">IF(L168&lt;&gt;"Correcto",0,IF(F168="Activa",B168/C168,0))</f>
        <v>0</v>
      </c>
      <c r="J168" s="19" t="n">
        <f aca="false">I168*12</f>
        <v>0</v>
      </c>
      <c r="K168" s="20" t="str">
        <f aca="false">IF(AND(L168="Correcto",ISNUMBER(D168),OR(E168="",AND(ISNUMBER(E168),E168&gt;=0))),D168-N(E168),"")</f>
        <v/>
      </c>
      <c r="L168" s="9" t="str">
        <f aca="false">IFERROR(IF(COUNTA(A168:H168)=0,"",IF(OR(A168="",NOT(ISNUMBER(B168)),B168&lt;0,NOT(ISNUMBER(C168)),C168&lt;1,MOD(C168,1)&lt;&gt;0,AND(F168&lt;&gt;"Activa",F168&lt;&gt;"Cancelada")),"REVISAR coste","Correcto")),"REVISAR coste")</f>
        <v/>
      </c>
      <c r="M168" s="21" t="str">
        <f aca="false">IF(A168="","",IF(L168&lt;&gt;"Correcto","Revisar coste",IF(F168="Cancelada","Baja efectiva",IF(NOT(ISNUMBER(K168)),"Completar fecha/preaviso",IF(D168&lt;Resumen!$E$4,"Cargo vencido",IF(K168&lt;Resumen!$E$4,"Preaviso vencido",IF(K168&lt;=Resumen!$E$4+7,"Revisar en 7 días","Más adelante")))))))</f>
        <v/>
      </c>
      <c r="N168" s="22" t="n">
        <f aca="false">IF(AND(F168="Activa",L168="Correcto",ISNUMBER(K168)),K168+ROW()/10000,1000000000)</f>
        <v>1000000000</v>
      </c>
      <c r="O168" s="23" t="str">
        <f aca="false">IF(AND(ISNUMBER(G168),G168&gt;0,L168="Correcto"),I168/G168,"n.a.")</f>
        <v>n.a.</v>
      </c>
      <c r="P168" s="0" t="n">
        <f aca="false">IF(COUNTA(A168:H168)&gt;0,ROW(),0)</f>
        <v>0</v>
      </c>
    </row>
    <row r="169" customFormat="false" ht="30" hidden="false" customHeight="true" outlineLevel="0" collapsed="false">
      <c r="A169" s="30"/>
      <c r="B169" s="31"/>
      <c r="C169" s="30"/>
      <c r="D169" s="32"/>
      <c r="E169" s="30"/>
      <c r="F169" s="30"/>
      <c r="G169" s="30"/>
      <c r="H169" s="30"/>
      <c r="I169" s="19" t="n">
        <f aca="false">IF(L169&lt;&gt;"Correcto",0,IF(F169="Activa",B169/C169,0))</f>
        <v>0</v>
      </c>
      <c r="J169" s="19" t="n">
        <f aca="false">I169*12</f>
        <v>0</v>
      </c>
      <c r="K169" s="20" t="str">
        <f aca="false">IF(AND(L169="Correcto",ISNUMBER(D169),OR(E169="",AND(ISNUMBER(E169),E169&gt;=0))),D169-N(E169),"")</f>
        <v/>
      </c>
      <c r="L169" s="9" t="str">
        <f aca="false">IFERROR(IF(COUNTA(A169:H169)=0,"",IF(OR(A169="",NOT(ISNUMBER(B169)),B169&lt;0,NOT(ISNUMBER(C169)),C169&lt;1,MOD(C169,1)&lt;&gt;0,AND(F169&lt;&gt;"Activa",F169&lt;&gt;"Cancelada")),"REVISAR coste","Correcto")),"REVISAR coste")</f>
        <v/>
      </c>
      <c r="M169" s="21" t="str">
        <f aca="false">IF(A169="","",IF(L169&lt;&gt;"Correcto","Revisar coste",IF(F169="Cancelada","Baja efectiva",IF(NOT(ISNUMBER(K169)),"Completar fecha/preaviso",IF(D169&lt;Resumen!$E$4,"Cargo vencido",IF(K169&lt;Resumen!$E$4,"Preaviso vencido",IF(K169&lt;=Resumen!$E$4+7,"Revisar en 7 días","Más adelante")))))))</f>
        <v/>
      </c>
      <c r="N169" s="22" t="n">
        <f aca="false">IF(AND(F169="Activa",L169="Correcto",ISNUMBER(K169)),K169+ROW()/10000,1000000000)</f>
        <v>1000000000</v>
      </c>
      <c r="O169" s="23" t="str">
        <f aca="false">IF(AND(ISNUMBER(G169),G169&gt;0,L169="Correcto"),I169/G169,"n.a.")</f>
        <v>n.a.</v>
      </c>
      <c r="P169" s="0" t="n">
        <f aca="false">IF(COUNTA(A169:H169)&gt;0,ROW(),0)</f>
        <v>0</v>
      </c>
    </row>
    <row r="170" customFormat="false" ht="30" hidden="false" customHeight="true" outlineLevel="0" collapsed="false">
      <c r="A170" s="30"/>
      <c r="B170" s="31"/>
      <c r="C170" s="30"/>
      <c r="D170" s="32"/>
      <c r="E170" s="30"/>
      <c r="F170" s="30"/>
      <c r="G170" s="30"/>
      <c r="H170" s="30"/>
      <c r="I170" s="19" t="n">
        <f aca="false">IF(L170&lt;&gt;"Correcto",0,IF(F170="Activa",B170/C170,0))</f>
        <v>0</v>
      </c>
      <c r="J170" s="19" t="n">
        <f aca="false">I170*12</f>
        <v>0</v>
      </c>
      <c r="K170" s="20" t="str">
        <f aca="false">IF(AND(L170="Correcto",ISNUMBER(D170),OR(E170="",AND(ISNUMBER(E170),E170&gt;=0))),D170-N(E170),"")</f>
        <v/>
      </c>
      <c r="L170" s="9" t="str">
        <f aca="false">IFERROR(IF(COUNTA(A170:H170)=0,"",IF(OR(A170="",NOT(ISNUMBER(B170)),B170&lt;0,NOT(ISNUMBER(C170)),C170&lt;1,MOD(C170,1)&lt;&gt;0,AND(F170&lt;&gt;"Activa",F170&lt;&gt;"Cancelada")),"REVISAR coste","Correcto")),"REVISAR coste")</f>
        <v/>
      </c>
      <c r="M170" s="21" t="str">
        <f aca="false">IF(A170="","",IF(L170&lt;&gt;"Correcto","Revisar coste",IF(F170="Cancelada","Baja efectiva",IF(NOT(ISNUMBER(K170)),"Completar fecha/preaviso",IF(D170&lt;Resumen!$E$4,"Cargo vencido",IF(K170&lt;Resumen!$E$4,"Preaviso vencido",IF(K170&lt;=Resumen!$E$4+7,"Revisar en 7 días","Más adelante")))))))</f>
        <v/>
      </c>
      <c r="N170" s="22" t="n">
        <f aca="false">IF(AND(F170="Activa",L170="Correcto",ISNUMBER(K170)),K170+ROW()/10000,1000000000)</f>
        <v>1000000000</v>
      </c>
      <c r="O170" s="23" t="str">
        <f aca="false">IF(AND(ISNUMBER(G170),G170&gt;0,L170="Correcto"),I170/G170,"n.a.")</f>
        <v>n.a.</v>
      </c>
      <c r="P170" s="0" t="n">
        <f aca="false">IF(COUNTA(A170:H170)&gt;0,ROW(),0)</f>
        <v>0</v>
      </c>
    </row>
    <row r="171" customFormat="false" ht="30" hidden="false" customHeight="true" outlineLevel="0" collapsed="false">
      <c r="A171" s="30"/>
      <c r="B171" s="31"/>
      <c r="C171" s="30"/>
      <c r="D171" s="32"/>
      <c r="E171" s="30"/>
      <c r="F171" s="30"/>
      <c r="G171" s="30"/>
      <c r="H171" s="30"/>
      <c r="I171" s="19" t="n">
        <f aca="false">IF(L171&lt;&gt;"Correcto",0,IF(F171="Activa",B171/C171,0))</f>
        <v>0</v>
      </c>
      <c r="J171" s="19" t="n">
        <f aca="false">I171*12</f>
        <v>0</v>
      </c>
      <c r="K171" s="20" t="str">
        <f aca="false">IF(AND(L171="Correcto",ISNUMBER(D171),OR(E171="",AND(ISNUMBER(E171),E171&gt;=0))),D171-N(E171),"")</f>
        <v/>
      </c>
      <c r="L171" s="9" t="str">
        <f aca="false">IFERROR(IF(COUNTA(A171:H171)=0,"",IF(OR(A171="",NOT(ISNUMBER(B171)),B171&lt;0,NOT(ISNUMBER(C171)),C171&lt;1,MOD(C171,1)&lt;&gt;0,AND(F171&lt;&gt;"Activa",F171&lt;&gt;"Cancelada")),"REVISAR coste","Correcto")),"REVISAR coste")</f>
        <v/>
      </c>
      <c r="M171" s="21" t="str">
        <f aca="false">IF(A171="","",IF(L171&lt;&gt;"Correcto","Revisar coste",IF(F171="Cancelada","Baja efectiva",IF(NOT(ISNUMBER(K171)),"Completar fecha/preaviso",IF(D171&lt;Resumen!$E$4,"Cargo vencido",IF(K171&lt;Resumen!$E$4,"Preaviso vencido",IF(K171&lt;=Resumen!$E$4+7,"Revisar en 7 días","Más adelante")))))))</f>
        <v/>
      </c>
      <c r="N171" s="22" t="n">
        <f aca="false">IF(AND(F171="Activa",L171="Correcto",ISNUMBER(K171)),K171+ROW()/10000,1000000000)</f>
        <v>1000000000</v>
      </c>
      <c r="O171" s="23" t="str">
        <f aca="false">IF(AND(ISNUMBER(G171),G171&gt;0,L171="Correcto"),I171/G171,"n.a.")</f>
        <v>n.a.</v>
      </c>
      <c r="P171" s="0" t="n">
        <f aca="false">IF(COUNTA(A171:H171)&gt;0,ROW(),0)</f>
        <v>0</v>
      </c>
    </row>
    <row r="172" customFormat="false" ht="30" hidden="false" customHeight="true" outlineLevel="0" collapsed="false">
      <c r="A172" s="30"/>
      <c r="B172" s="31"/>
      <c r="C172" s="30"/>
      <c r="D172" s="32"/>
      <c r="E172" s="30"/>
      <c r="F172" s="30"/>
      <c r="G172" s="30"/>
      <c r="H172" s="30"/>
      <c r="I172" s="19" t="n">
        <f aca="false">IF(L172&lt;&gt;"Correcto",0,IF(F172="Activa",B172/C172,0))</f>
        <v>0</v>
      </c>
      <c r="J172" s="19" t="n">
        <f aca="false">I172*12</f>
        <v>0</v>
      </c>
      <c r="K172" s="20" t="str">
        <f aca="false">IF(AND(L172="Correcto",ISNUMBER(D172),OR(E172="",AND(ISNUMBER(E172),E172&gt;=0))),D172-N(E172),"")</f>
        <v/>
      </c>
      <c r="L172" s="9" t="str">
        <f aca="false">IFERROR(IF(COUNTA(A172:H172)=0,"",IF(OR(A172="",NOT(ISNUMBER(B172)),B172&lt;0,NOT(ISNUMBER(C172)),C172&lt;1,MOD(C172,1)&lt;&gt;0,AND(F172&lt;&gt;"Activa",F172&lt;&gt;"Cancelada")),"REVISAR coste","Correcto")),"REVISAR coste")</f>
        <v/>
      </c>
      <c r="M172" s="21" t="str">
        <f aca="false">IF(A172="","",IF(L172&lt;&gt;"Correcto","Revisar coste",IF(F172="Cancelada","Baja efectiva",IF(NOT(ISNUMBER(K172)),"Completar fecha/preaviso",IF(D172&lt;Resumen!$E$4,"Cargo vencido",IF(K172&lt;Resumen!$E$4,"Preaviso vencido",IF(K172&lt;=Resumen!$E$4+7,"Revisar en 7 días","Más adelante")))))))</f>
        <v/>
      </c>
      <c r="N172" s="22" t="n">
        <f aca="false">IF(AND(F172="Activa",L172="Correcto",ISNUMBER(K172)),K172+ROW()/10000,1000000000)</f>
        <v>1000000000</v>
      </c>
      <c r="O172" s="23" t="str">
        <f aca="false">IF(AND(ISNUMBER(G172),G172&gt;0,L172="Correcto"),I172/G172,"n.a.")</f>
        <v>n.a.</v>
      </c>
      <c r="P172" s="0" t="n">
        <f aca="false">IF(COUNTA(A172:H172)&gt;0,ROW(),0)</f>
        <v>0</v>
      </c>
    </row>
    <row r="173" customFormat="false" ht="30" hidden="false" customHeight="true" outlineLevel="0" collapsed="false">
      <c r="A173" s="30"/>
      <c r="B173" s="31"/>
      <c r="C173" s="30"/>
      <c r="D173" s="32"/>
      <c r="E173" s="30"/>
      <c r="F173" s="30"/>
      <c r="G173" s="30"/>
      <c r="H173" s="30"/>
      <c r="I173" s="19" t="n">
        <f aca="false">IF(L173&lt;&gt;"Correcto",0,IF(F173="Activa",B173/C173,0))</f>
        <v>0</v>
      </c>
      <c r="J173" s="19" t="n">
        <f aca="false">I173*12</f>
        <v>0</v>
      </c>
      <c r="K173" s="20" t="str">
        <f aca="false">IF(AND(L173="Correcto",ISNUMBER(D173),OR(E173="",AND(ISNUMBER(E173),E173&gt;=0))),D173-N(E173),"")</f>
        <v/>
      </c>
      <c r="L173" s="9" t="str">
        <f aca="false">IFERROR(IF(COUNTA(A173:H173)=0,"",IF(OR(A173="",NOT(ISNUMBER(B173)),B173&lt;0,NOT(ISNUMBER(C173)),C173&lt;1,MOD(C173,1)&lt;&gt;0,AND(F173&lt;&gt;"Activa",F173&lt;&gt;"Cancelada")),"REVISAR coste","Correcto")),"REVISAR coste")</f>
        <v/>
      </c>
      <c r="M173" s="21" t="str">
        <f aca="false">IF(A173="","",IF(L173&lt;&gt;"Correcto","Revisar coste",IF(F173="Cancelada","Baja efectiva",IF(NOT(ISNUMBER(K173)),"Completar fecha/preaviso",IF(D173&lt;Resumen!$E$4,"Cargo vencido",IF(K173&lt;Resumen!$E$4,"Preaviso vencido",IF(K173&lt;=Resumen!$E$4+7,"Revisar en 7 días","Más adelante")))))))</f>
        <v/>
      </c>
      <c r="N173" s="22" t="n">
        <f aca="false">IF(AND(F173="Activa",L173="Correcto",ISNUMBER(K173)),K173+ROW()/10000,1000000000)</f>
        <v>1000000000</v>
      </c>
      <c r="O173" s="23" t="str">
        <f aca="false">IF(AND(ISNUMBER(G173),G173&gt;0,L173="Correcto"),I173/G173,"n.a.")</f>
        <v>n.a.</v>
      </c>
      <c r="P173" s="0" t="n">
        <f aca="false">IF(COUNTA(A173:H173)&gt;0,ROW(),0)</f>
        <v>0</v>
      </c>
    </row>
    <row r="174" customFormat="false" ht="30" hidden="false" customHeight="true" outlineLevel="0" collapsed="false">
      <c r="A174" s="30"/>
      <c r="B174" s="31"/>
      <c r="C174" s="30"/>
      <c r="D174" s="32"/>
      <c r="E174" s="30"/>
      <c r="F174" s="30"/>
      <c r="G174" s="30"/>
      <c r="H174" s="30"/>
      <c r="I174" s="19" t="n">
        <f aca="false">IF(L174&lt;&gt;"Correcto",0,IF(F174="Activa",B174/C174,0))</f>
        <v>0</v>
      </c>
      <c r="J174" s="19" t="n">
        <f aca="false">I174*12</f>
        <v>0</v>
      </c>
      <c r="K174" s="20" t="str">
        <f aca="false">IF(AND(L174="Correcto",ISNUMBER(D174),OR(E174="",AND(ISNUMBER(E174),E174&gt;=0))),D174-N(E174),"")</f>
        <v/>
      </c>
      <c r="L174" s="9" t="str">
        <f aca="false">IFERROR(IF(COUNTA(A174:H174)=0,"",IF(OR(A174="",NOT(ISNUMBER(B174)),B174&lt;0,NOT(ISNUMBER(C174)),C174&lt;1,MOD(C174,1)&lt;&gt;0,AND(F174&lt;&gt;"Activa",F174&lt;&gt;"Cancelada")),"REVISAR coste","Correcto")),"REVISAR coste")</f>
        <v/>
      </c>
      <c r="M174" s="21" t="str">
        <f aca="false">IF(A174="","",IF(L174&lt;&gt;"Correcto","Revisar coste",IF(F174="Cancelada","Baja efectiva",IF(NOT(ISNUMBER(K174)),"Completar fecha/preaviso",IF(D174&lt;Resumen!$E$4,"Cargo vencido",IF(K174&lt;Resumen!$E$4,"Preaviso vencido",IF(K174&lt;=Resumen!$E$4+7,"Revisar en 7 días","Más adelante")))))))</f>
        <v/>
      </c>
      <c r="N174" s="22" t="n">
        <f aca="false">IF(AND(F174="Activa",L174="Correcto",ISNUMBER(K174)),K174+ROW()/10000,1000000000)</f>
        <v>1000000000</v>
      </c>
      <c r="O174" s="23" t="str">
        <f aca="false">IF(AND(ISNUMBER(G174),G174&gt;0,L174="Correcto"),I174/G174,"n.a.")</f>
        <v>n.a.</v>
      </c>
      <c r="P174" s="0" t="n">
        <f aca="false">IF(COUNTA(A174:H174)&gt;0,ROW(),0)</f>
        <v>0</v>
      </c>
    </row>
    <row r="175" customFormat="false" ht="30" hidden="false" customHeight="true" outlineLevel="0" collapsed="false">
      <c r="A175" s="30"/>
      <c r="B175" s="31"/>
      <c r="C175" s="30"/>
      <c r="D175" s="32"/>
      <c r="E175" s="30"/>
      <c r="F175" s="30"/>
      <c r="G175" s="30"/>
      <c r="H175" s="30"/>
      <c r="I175" s="19" t="n">
        <f aca="false">IF(L175&lt;&gt;"Correcto",0,IF(F175="Activa",B175/C175,0))</f>
        <v>0</v>
      </c>
      <c r="J175" s="19" t="n">
        <f aca="false">I175*12</f>
        <v>0</v>
      </c>
      <c r="K175" s="20" t="str">
        <f aca="false">IF(AND(L175="Correcto",ISNUMBER(D175),OR(E175="",AND(ISNUMBER(E175),E175&gt;=0))),D175-N(E175),"")</f>
        <v/>
      </c>
      <c r="L175" s="9" t="str">
        <f aca="false">IFERROR(IF(COUNTA(A175:H175)=0,"",IF(OR(A175="",NOT(ISNUMBER(B175)),B175&lt;0,NOT(ISNUMBER(C175)),C175&lt;1,MOD(C175,1)&lt;&gt;0,AND(F175&lt;&gt;"Activa",F175&lt;&gt;"Cancelada")),"REVISAR coste","Correcto")),"REVISAR coste")</f>
        <v/>
      </c>
      <c r="M175" s="21" t="str">
        <f aca="false">IF(A175="","",IF(L175&lt;&gt;"Correcto","Revisar coste",IF(F175="Cancelada","Baja efectiva",IF(NOT(ISNUMBER(K175)),"Completar fecha/preaviso",IF(D175&lt;Resumen!$E$4,"Cargo vencido",IF(K175&lt;Resumen!$E$4,"Preaviso vencido",IF(K175&lt;=Resumen!$E$4+7,"Revisar en 7 días","Más adelante")))))))</f>
        <v/>
      </c>
      <c r="N175" s="22" t="n">
        <f aca="false">IF(AND(F175="Activa",L175="Correcto",ISNUMBER(K175)),K175+ROW()/10000,1000000000)</f>
        <v>1000000000</v>
      </c>
      <c r="O175" s="23" t="str">
        <f aca="false">IF(AND(ISNUMBER(G175),G175&gt;0,L175="Correcto"),I175/G175,"n.a.")</f>
        <v>n.a.</v>
      </c>
      <c r="P175" s="0" t="n">
        <f aca="false">IF(COUNTA(A175:H175)&gt;0,ROW(),0)</f>
        <v>0</v>
      </c>
    </row>
    <row r="176" customFormat="false" ht="30" hidden="false" customHeight="true" outlineLevel="0" collapsed="false">
      <c r="A176" s="30"/>
      <c r="B176" s="31"/>
      <c r="C176" s="30"/>
      <c r="D176" s="32"/>
      <c r="E176" s="30"/>
      <c r="F176" s="30"/>
      <c r="G176" s="30"/>
      <c r="H176" s="30"/>
      <c r="I176" s="19" t="n">
        <f aca="false">IF(L176&lt;&gt;"Correcto",0,IF(F176="Activa",B176/C176,0))</f>
        <v>0</v>
      </c>
      <c r="J176" s="19" t="n">
        <f aca="false">I176*12</f>
        <v>0</v>
      </c>
      <c r="K176" s="20" t="str">
        <f aca="false">IF(AND(L176="Correcto",ISNUMBER(D176),OR(E176="",AND(ISNUMBER(E176),E176&gt;=0))),D176-N(E176),"")</f>
        <v/>
      </c>
      <c r="L176" s="9" t="str">
        <f aca="false">IFERROR(IF(COUNTA(A176:H176)=0,"",IF(OR(A176="",NOT(ISNUMBER(B176)),B176&lt;0,NOT(ISNUMBER(C176)),C176&lt;1,MOD(C176,1)&lt;&gt;0,AND(F176&lt;&gt;"Activa",F176&lt;&gt;"Cancelada")),"REVISAR coste","Correcto")),"REVISAR coste")</f>
        <v/>
      </c>
      <c r="M176" s="21" t="str">
        <f aca="false">IF(A176="","",IF(L176&lt;&gt;"Correcto","Revisar coste",IF(F176="Cancelada","Baja efectiva",IF(NOT(ISNUMBER(K176)),"Completar fecha/preaviso",IF(D176&lt;Resumen!$E$4,"Cargo vencido",IF(K176&lt;Resumen!$E$4,"Preaviso vencido",IF(K176&lt;=Resumen!$E$4+7,"Revisar en 7 días","Más adelante")))))))</f>
        <v/>
      </c>
      <c r="N176" s="22" t="n">
        <f aca="false">IF(AND(F176="Activa",L176="Correcto",ISNUMBER(K176)),K176+ROW()/10000,1000000000)</f>
        <v>1000000000</v>
      </c>
      <c r="O176" s="23" t="str">
        <f aca="false">IF(AND(ISNUMBER(G176),G176&gt;0,L176="Correcto"),I176/G176,"n.a.")</f>
        <v>n.a.</v>
      </c>
      <c r="P176" s="0" t="n">
        <f aca="false">IF(COUNTA(A176:H176)&gt;0,ROW(),0)</f>
        <v>0</v>
      </c>
    </row>
    <row r="177" customFormat="false" ht="30" hidden="false" customHeight="true" outlineLevel="0" collapsed="false">
      <c r="A177" s="30"/>
      <c r="B177" s="31"/>
      <c r="C177" s="30"/>
      <c r="D177" s="32"/>
      <c r="E177" s="30"/>
      <c r="F177" s="30"/>
      <c r="G177" s="30"/>
      <c r="H177" s="30"/>
      <c r="I177" s="19" t="n">
        <f aca="false">IF(L177&lt;&gt;"Correcto",0,IF(F177="Activa",B177/C177,0))</f>
        <v>0</v>
      </c>
      <c r="J177" s="19" t="n">
        <f aca="false">I177*12</f>
        <v>0</v>
      </c>
      <c r="K177" s="20" t="str">
        <f aca="false">IF(AND(L177="Correcto",ISNUMBER(D177),OR(E177="",AND(ISNUMBER(E177),E177&gt;=0))),D177-N(E177),"")</f>
        <v/>
      </c>
      <c r="L177" s="9" t="str">
        <f aca="false">IFERROR(IF(COUNTA(A177:H177)=0,"",IF(OR(A177="",NOT(ISNUMBER(B177)),B177&lt;0,NOT(ISNUMBER(C177)),C177&lt;1,MOD(C177,1)&lt;&gt;0,AND(F177&lt;&gt;"Activa",F177&lt;&gt;"Cancelada")),"REVISAR coste","Correcto")),"REVISAR coste")</f>
        <v/>
      </c>
      <c r="M177" s="21" t="str">
        <f aca="false">IF(A177="","",IF(L177&lt;&gt;"Correcto","Revisar coste",IF(F177="Cancelada","Baja efectiva",IF(NOT(ISNUMBER(K177)),"Completar fecha/preaviso",IF(D177&lt;Resumen!$E$4,"Cargo vencido",IF(K177&lt;Resumen!$E$4,"Preaviso vencido",IF(K177&lt;=Resumen!$E$4+7,"Revisar en 7 días","Más adelante")))))))</f>
        <v/>
      </c>
      <c r="N177" s="22" t="n">
        <f aca="false">IF(AND(F177="Activa",L177="Correcto",ISNUMBER(K177)),K177+ROW()/10000,1000000000)</f>
        <v>1000000000</v>
      </c>
      <c r="O177" s="23" t="str">
        <f aca="false">IF(AND(ISNUMBER(G177),G177&gt;0,L177="Correcto"),I177/G177,"n.a.")</f>
        <v>n.a.</v>
      </c>
      <c r="P177" s="0" t="n">
        <f aca="false">IF(COUNTA(A177:H177)&gt;0,ROW(),0)</f>
        <v>0</v>
      </c>
    </row>
    <row r="178" customFormat="false" ht="30" hidden="false" customHeight="true" outlineLevel="0" collapsed="false">
      <c r="A178" s="30"/>
      <c r="B178" s="31"/>
      <c r="C178" s="30"/>
      <c r="D178" s="32"/>
      <c r="E178" s="30"/>
      <c r="F178" s="30"/>
      <c r="G178" s="30"/>
      <c r="H178" s="30"/>
      <c r="I178" s="19" t="n">
        <f aca="false">IF(L178&lt;&gt;"Correcto",0,IF(F178="Activa",B178/C178,0))</f>
        <v>0</v>
      </c>
      <c r="J178" s="19" t="n">
        <f aca="false">I178*12</f>
        <v>0</v>
      </c>
      <c r="K178" s="20" t="str">
        <f aca="false">IF(AND(L178="Correcto",ISNUMBER(D178),OR(E178="",AND(ISNUMBER(E178),E178&gt;=0))),D178-N(E178),"")</f>
        <v/>
      </c>
      <c r="L178" s="9" t="str">
        <f aca="false">IFERROR(IF(COUNTA(A178:H178)=0,"",IF(OR(A178="",NOT(ISNUMBER(B178)),B178&lt;0,NOT(ISNUMBER(C178)),C178&lt;1,MOD(C178,1)&lt;&gt;0,AND(F178&lt;&gt;"Activa",F178&lt;&gt;"Cancelada")),"REVISAR coste","Correcto")),"REVISAR coste")</f>
        <v/>
      </c>
      <c r="M178" s="21" t="str">
        <f aca="false">IF(A178="","",IF(L178&lt;&gt;"Correcto","Revisar coste",IF(F178="Cancelada","Baja efectiva",IF(NOT(ISNUMBER(K178)),"Completar fecha/preaviso",IF(D178&lt;Resumen!$E$4,"Cargo vencido",IF(K178&lt;Resumen!$E$4,"Preaviso vencido",IF(K178&lt;=Resumen!$E$4+7,"Revisar en 7 días","Más adelante")))))))</f>
        <v/>
      </c>
      <c r="N178" s="22" t="n">
        <f aca="false">IF(AND(F178="Activa",L178="Correcto",ISNUMBER(K178)),K178+ROW()/10000,1000000000)</f>
        <v>1000000000</v>
      </c>
      <c r="O178" s="23" t="str">
        <f aca="false">IF(AND(ISNUMBER(G178),G178&gt;0,L178="Correcto"),I178/G178,"n.a.")</f>
        <v>n.a.</v>
      </c>
      <c r="P178" s="0" t="n">
        <f aca="false">IF(COUNTA(A178:H178)&gt;0,ROW(),0)</f>
        <v>0</v>
      </c>
    </row>
    <row r="179" customFormat="false" ht="30" hidden="false" customHeight="true" outlineLevel="0" collapsed="false">
      <c r="A179" s="30"/>
      <c r="B179" s="31"/>
      <c r="C179" s="30"/>
      <c r="D179" s="32"/>
      <c r="E179" s="30"/>
      <c r="F179" s="30"/>
      <c r="G179" s="30"/>
      <c r="H179" s="30"/>
      <c r="I179" s="19" t="n">
        <f aca="false">IF(L179&lt;&gt;"Correcto",0,IF(F179="Activa",B179/C179,0))</f>
        <v>0</v>
      </c>
      <c r="J179" s="19" t="n">
        <f aca="false">I179*12</f>
        <v>0</v>
      </c>
      <c r="K179" s="20" t="str">
        <f aca="false">IF(AND(L179="Correcto",ISNUMBER(D179),OR(E179="",AND(ISNUMBER(E179),E179&gt;=0))),D179-N(E179),"")</f>
        <v/>
      </c>
      <c r="L179" s="9" t="str">
        <f aca="false">IFERROR(IF(COUNTA(A179:H179)=0,"",IF(OR(A179="",NOT(ISNUMBER(B179)),B179&lt;0,NOT(ISNUMBER(C179)),C179&lt;1,MOD(C179,1)&lt;&gt;0,AND(F179&lt;&gt;"Activa",F179&lt;&gt;"Cancelada")),"REVISAR coste","Correcto")),"REVISAR coste")</f>
        <v/>
      </c>
      <c r="M179" s="21" t="str">
        <f aca="false">IF(A179="","",IF(L179&lt;&gt;"Correcto","Revisar coste",IF(F179="Cancelada","Baja efectiva",IF(NOT(ISNUMBER(K179)),"Completar fecha/preaviso",IF(D179&lt;Resumen!$E$4,"Cargo vencido",IF(K179&lt;Resumen!$E$4,"Preaviso vencido",IF(K179&lt;=Resumen!$E$4+7,"Revisar en 7 días","Más adelante")))))))</f>
        <v/>
      </c>
      <c r="N179" s="22" t="n">
        <f aca="false">IF(AND(F179="Activa",L179="Correcto",ISNUMBER(K179)),K179+ROW()/10000,1000000000)</f>
        <v>1000000000</v>
      </c>
      <c r="O179" s="23" t="str">
        <f aca="false">IF(AND(ISNUMBER(G179),G179&gt;0,L179="Correcto"),I179/G179,"n.a.")</f>
        <v>n.a.</v>
      </c>
      <c r="P179" s="0" t="n">
        <f aca="false">IF(COUNTA(A179:H179)&gt;0,ROW(),0)</f>
        <v>0</v>
      </c>
    </row>
    <row r="180" customFormat="false" ht="30" hidden="false" customHeight="true" outlineLevel="0" collapsed="false">
      <c r="A180" s="30"/>
      <c r="B180" s="31"/>
      <c r="C180" s="30"/>
      <c r="D180" s="32"/>
      <c r="E180" s="30"/>
      <c r="F180" s="30"/>
      <c r="G180" s="30"/>
      <c r="H180" s="30"/>
      <c r="I180" s="19" t="n">
        <f aca="false">IF(L180&lt;&gt;"Correcto",0,IF(F180="Activa",B180/C180,0))</f>
        <v>0</v>
      </c>
      <c r="J180" s="19" t="n">
        <f aca="false">I180*12</f>
        <v>0</v>
      </c>
      <c r="K180" s="20" t="str">
        <f aca="false">IF(AND(L180="Correcto",ISNUMBER(D180),OR(E180="",AND(ISNUMBER(E180),E180&gt;=0))),D180-N(E180),"")</f>
        <v/>
      </c>
      <c r="L180" s="9" t="str">
        <f aca="false">IFERROR(IF(COUNTA(A180:H180)=0,"",IF(OR(A180="",NOT(ISNUMBER(B180)),B180&lt;0,NOT(ISNUMBER(C180)),C180&lt;1,MOD(C180,1)&lt;&gt;0,AND(F180&lt;&gt;"Activa",F180&lt;&gt;"Cancelada")),"REVISAR coste","Correcto")),"REVISAR coste")</f>
        <v/>
      </c>
      <c r="M180" s="21" t="str">
        <f aca="false">IF(A180="","",IF(L180&lt;&gt;"Correcto","Revisar coste",IF(F180="Cancelada","Baja efectiva",IF(NOT(ISNUMBER(K180)),"Completar fecha/preaviso",IF(D180&lt;Resumen!$E$4,"Cargo vencido",IF(K180&lt;Resumen!$E$4,"Preaviso vencido",IF(K180&lt;=Resumen!$E$4+7,"Revisar en 7 días","Más adelante")))))))</f>
        <v/>
      </c>
      <c r="N180" s="22" t="n">
        <f aca="false">IF(AND(F180="Activa",L180="Correcto",ISNUMBER(K180)),K180+ROW()/10000,1000000000)</f>
        <v>1000000000</v>
      </c>
      <c r="O180" s="23" t="str">
        <f aca="false">IF(AND(ISNUMBER(G180),G180&gt;0,L180="Correcto"),I180/G180,"n.a.")</f>
        <v>n.a.</v>
      </c>
      <c r="P180" s="0" t="n">
        <f aca="false">IF(COUNTA(A180:H180)&gt;0,ROW(),0)</f>
        <v>0</v>
      </c>
    </row>
    <row r="181" customFormat="false" ht="30" hidden="false" customHeight="true" outlineLevel="0" collapsed="false">
      <c r="A181" s="30"/>
      <c r="B181" s="31"/>
      <c r="C181" s="30"/>
      <c r="D181" s="32"/>
      <c r="E181" s="30"/>
      <c r="F181" s="30"/>
      <c r="G181" s="30"/>
      <c r="H181" s="30"/>
      <c r="I181" s="19" t="n">
        <f aca="false">IF(L181&lt;&gt;"Correcto",0,IF(F181="Activa",B181/C181,0))</f>
        <v>0</v>
      </c>
      <c r="J181" s="19" t="n">
        <f aca="false">I181*12</f>
        <v>0</v>
      </c>
      <c r="K181" s="20" t="str">
        <f aca="false">IF(AND(L181="Correcto",ISNUMBER(D181),OR(E181="",AND(ISNUMBER(E181),E181&gt;=0))),D181-N(E181),"")</f>
        <v/>
      </c>
      <c r="L181" s="9" t="str">
        <f aca="false">IFERROR(IF(COUNTA(A181:H181)=0,"",IF(OR(A181="",NOT(ISNUMBER(B181)),B181&lt;0,NOT(ISNUMBER(C181)),C181&lt;1,MOD(C181,1)&lt;&gt;0,AND(F181&lt;&gt;"Activa",F181&lt;&gt;"Cancelada")),"REVISAR coste","Correcto")),"REVISAR coste")</f>
        <v/>
      </c>
      <c r="M181" s="21" t="str">
        <f aca="false">IF(A181="","",IF(L181&lt;&gt;"Correcto","Revisar coste",IF(F181="Cancelada","Baja efectiva",IF(NOT(ISNUMBER(K181)),"Completar fecha/preaviso",IF(D181&lt;Resumen!$E$4,"Cargo vencido",IF(K181&lt;Resumen!$E$4,"Preaviso vencido",IF(K181&lt;=Resumen!$E$4+7,"Revisar en 7 días","Más adelante")))))))</f>
        <v/>
      </c>
      <c r="N181" s="22" t="n">
        <f aca="false">IF(AND(F181="Activa",L181="Correcto",ISNUMBER(K181)),K181+ROW()/10000,1000000000)</f>
        <v>1000000000</v>
      </c>
      <c r="O181" s="23" t="str">
        <f aca="false">IF(AND(ISNUMBER(G181),G181&gt;0,L181="Correcto"),I181/G181,"n.a.")</f>
        <v>n.a.</v>
      </c>
      <c r="P181" s="0" t="n">
        <f aca="false">IF(COUNTA(A181:H181)&gt;0,ROW(),0)</f>
        <v>0</v>
      </c>
    </row>
    <row r="182" customFormat="false" ht="30" hidden="false" customHeight="true" outlineLevel="0" collapsed="false">
      <c r="A182" s="30"/>
      <c r="B182" s="31"/>
      <c r="C182" s="30"/>
      <c r="D182" s="32"/>
      <c r="E182" s="30"/>
      <c r="F182" s="30"/>
      <c r="G182" s="30"/>
      <c r="H182" s="30"/>
      <c r="I182" s="19" t="n">
        <f aca="false">IF(L182&lt;&gt;"Correcto",0,IF(F182="Activa",B182/C182,0))</f>
        <v>0</v>
      </c>
      <c r="J182" s="19" t="n">
        <f aca="false">I182*12</f>
        <v>0</v>
      </c>
      <c r="K182" s="20" t="str">
        <f aca="false">IF(AND(L182="Correcto",ISNUMBER(D182),OR(E182="",AND(ISNUMBER(E182),E182&gt;=0))),D182-N(E182),"")</f>
        <v/>
      </c>
      <c r="L182" s="9" t="str">
        <f aca="false">IFERROR(IF(COUNTA(A182:H182)=0,"",IF(OR(A182="",NOT(ISNUMBER(B182)),B182&lt;0,NOT(ISNUMBER(C182)),C182&lt;1,MOD(C182,1)&lt;&gt;0,AND(F182&lt;&gt;"Activa",F182&lt;&gt;"Cancelada")),"REVISAR coste","Correcto")),"REVISAR coste")</f>
        <v/>
      </c>
      <c r="M182" s="21" t="str">
        <f aca="false">IF(A182="","",IF(L182&lt;&gt;"Correcto","Revisar coste",IF(F182="Cancelada","Baja efectiva",IF(NOT(ISNUMBER(K182)),"Completar fecha/preaviso",IF(D182&lt;Resumen!$E$4,"Cargo vencido",IF(K182&lt;Resumen!$E$4,"Preaviso vencido",IF(K182&lt;=Resumen!$E$4+7,"Revisar en 7 días","Más adelante")))))))</f>
        <v/>
      </c>
      <c r="N182" s="22" t="n">
        <f aca="false">IF(AND(F182="Activa",L182="Correcto",ISNUMBER(K182)),K182+ROW()/10000,1000000000)</f>
        <v>1000000000</v>
      </c>
      <c r="O182" s="23" t="str">
        <f aca="false">IF(AND(ISNUMBER(G182),G182&gt;0,L182="Correcto"),I182/G182,"n.a.")</f>
        <v>n.a.</v>
      </c>
      <c r="P182" s="0" t="n">
        <f aca="false">IF(COUNTA(A182:H182)&gt;0,ROW(),0)</f>
        <v>0</v>
      </c>
    </row>
    <row r="183" customFormat="false" ht="30" hidden="false" customHeight="true" outlineLevel="0" collapsed="false">
      <c r="A183" s="30"/>
      <c r="B183" s="31"/>
      <c r="C183" s="30"/>
      <c r="D183" s="32"/>
      <c r="E183" s="30"/>
      <c r="F183" s="30"/>
      <c r="G183" s="30"/>
      <c r="H183" s="30"/>
      <c r="I183" s="19" t="n">
        <f aca="false">IF(L183&lt;&gt;"Correcto",0,IF(F183="Activa",B183/C183,0))</f>
        <v>0</v>
      </c>
      <c r="J183" s="19" t="n">
        <f aca="false">I183*12</f>
        <v>0</v>
      </c>
      <c r="K183" s="20" t="str">
        <f aca="false">IF(AND(L183="Correcto",ISNUMBER(D183),OR(E183="",AND(ISNUMBER(E183),E183&gt;=0))),D183-N(E183),"")</f>
        <v/>
      </c>
      <c r="L183" s="9" t="str">
        <f aca="false">IFERROR(IF(COUNTA(A183:H183)=0,"",IF(OR(A183="",NOT(ISNUMBER(B183)),B183&lt;0,NOT(ISNUMBER(C183)),C183&lt;1,MOD(C183,1)&lt;&gt;0,AND(F183&lt;&gt;"Activa",F183&lt;&gt;"Cancelada")),"REVISAR coste","Correcto")),"REVISAR coste")</f>
        <v/>
      </c>
      <c r="M183" s="21" t="str">
        <f aca="false">IF(A183="","",IF(L183&lt;&gt;"Correcto","Revisar coste",IF(F183="Cancelada","Baja efectiva",IF(NOT(ISNUMBER(K183)),"Completar fecha/preaviso",IF(D183&lt;Resumen!$E$4,"Cargo vencido",IF(K183&lt;Resumen!$E$4,"Preaviso vencido",IF(K183&lt;=Resumen!$E$4+7,"Revisar en 7 días","Más adelante")))))))</f>
        <v/>
      </c>
      <c r="N183" s="22" t="n">
        <f aca="false">IF(AND(F183="Activa",L183="Correcto",ISNUMBER(K183)),K183+ROW()/10000,1000000000)</f>
        <v>1000000000</v>
      </c>
      <c r="O183" s="23" t="str">
        <f aca="false">IF(AND(ISNUMBER(G183),G183&gt;0,L183="Correcto"),I183/G183,"n.a.")</f>
        <v>n.a.</v>
      </c>
      <c r="P183" s="0" t="n">
        <f aca="false">IF(COUNTA(A183:H183)&gt;0,ROW(),0)</f>
        <v>0</v>
      </c>
    </row>
    <row r="184" customFormat="false" ht="30" hidden="false" customHeight="true" outlineLevel="0" collapsed="false">
      <c r="A184" s="30"/>
      <c r="B184" s="31"/>
      <c r="C184" s="30"/>
      <c r="D184" s="32"/>
      <c r="E184" s="30"/>
      <c r="F184" s="30"/>
      <c r="G184" s="30"/>
      <c r="H184" s="30"/>
      <c r="I184" s="19" t="n">
        <f aca="false">IF(L184&lt;&gt;"Correcto",0,IF(F184="Activa",B184/C184,0))</f>
        <v>0</v>
      </c>
      <c r="J184" s="19" t="n">
        <f aca="false">I184*12</f>
        <v>0</v>
      </c>
      <c r="K184" s="20" t="str">
        <f aca="false">IF(AND(L184="Correcto",ISNUMBER(D184),OR(E184="",AND(ISNUMBER(E184),E184&gt;=0))),D184-N(E184),"")</f>
        <v/>
      </c>
      <c r="L184" s="9" t="str">
        <f aca="false">IFERROR(IF(COUNTA(A184:H184)=0,"",IF(OR(A184="",NOT(ISNUMBER(B184)),B184&lt;0,NOT(ISNUMBER(C184)),C184&lt;1,MOD(C184,1)&lt;&gt;0,AND(F184&lt;&gt;"Activa",F184&lt;&gt;"Cancelada")),"REVISAR coste","Correcto")),"REVISAR coste")</f>
        <v/>
      </c>
      <c r="M184" s="21" t="str">
        <f aca="false">IF(A184="","",IF(L184&lt;&gt;"Correcto","Revisar coste",IF(F184="Cancelada","Baja efectiva",IF(NOT(ISNUMBER(K184)),"Completar fecha/preaviso",IF(D184&lt;Resumen!$E$4,"Cargo vencido",IF(K184&lt;Resumen!$E$4,"Preaviso vencido",IF(K184&lt;=Resumen!$E$4+7,"Revisar en 7 días","Más adelante")))))))</f>
        <v/>
      </c>
      <c r="N184" s="22" t="n">
        <f aca="false">IF(AND(F184="Activa",L184="Correcto",ISNUMBER(K184)),K184+ROW()/10000,1000000000)</f>
        <v>1000000000</v>
      </c>
      <c r="O184" s="23" t="str">
        <f aca="false">IF(AND(ISNUMBER(G184),G184&gt;0,L184="Correcto"),I184/G184,"n.a.")</f>
        <v>n.a.</v>
      </c>
      <c r="P184" s="0" t="n">
        <f aca="false">IF(COUNTA(A184:H184)&gt;0,ROW(),0)</f>
        <v>0</v>
      </c>
    </row>
    <row r="185" customFormat="false" ht="30" hidden="false" customHeight="true" outlineLevel="0" collapsed="false">
      <c r="A185" s="30"/>
      <c r="B185" s="31"/>
      <c r="C185" s="30"/>
      <c r="D185" s="32"/>
      <c r="E185" s="30"/>
      <c r="F185" s="30"/>
      <c r="G185" s="30"/>
      <c r="H185" s="30"/>
      <c r="I185" s="19" t="n">
        <f aca="false">IF(L185&lt;&gt;"Correcto",0,IF(F185="Activa",B185/C185,0))</f>
        <v>0</v>
      </c>
      <c r="J185" s="19" t="n">
        <f aca="false">I185*12</f>
        <v>0</v>
      </c>
      <c r="K185" s="20" t="str">
        <f aca="false">IF(AND(L185="Correcto",ISNUMBER(D185),OR(E185="",AND(ISNUMBER(E185),E185&gt;=0))),D185-N(E185),"")</f>
        <v/>
      </c>
      <c r="L185" s="9" t="str">
        <f aca="false">IFERROR(IF(COUNTA(A185:H185)=0,"",IF(OR(A185="",NOT(ISNUMBER(B185)),B185&lt;0,NOT(ISNUMBER(C185)),C185&lt;1,MOD(C185,1)&lt;&gt;0,AND(F185&lt;&gt;"Activa",F185&lt;&gt;"Cancelada")),"REVISAR coste","Correcto")),"REVISAR coste")</f>
        <v/>
      </c>
      <c r="M185" s="21" t="str">
        <f aca="false">IF(A185="","",IF(L185&lt;&gt;"Correcto","Revisar coste",IF(F185="Cancelada","Baja efectiva",IF(NOT(ISNUMBER(K185)),"Completar fecha/preaviso",IF(D185&lt;Resumen!$E$4,"Cargo vencido",IF(K185&lt;Resumen!$E$4,"Preaviso vencido",IF(K185&lt;=Resumen!$E$4+7,"Revisar en 7 días","Más adelante")))))))</f>
        <v/>
      </c>
      <c r="N185" s="22" t="n">
        <f aca="false">IF(AND(F185="Activa",L185="Correcto",ISNUMBER(K185)),K185+ROW()/10000,1000000000)</f>
        <v>1000000000</v>
      </c>
      <c r="O185" s="23" t="str">
        <f aca="false">IF(AND(ISNUMBER(G185),G185&gt;0,L185="Correcto"),I185/G185,"n.a.")</f>
        <v>n.a.</v>
      </c>
      <c r="P185" s="0" t="n">
        <f aca="false">IF(COUNTA(A185:H185)&gt;0,ROW(),0)</f>
        <v>0</v>
      </c>
    </row>
    <row r="186" customFormat="false" ht="30" hidden="false" customHeight="true" outlineLevel="0" collapsed="false">
      <c r="A186" s="30"/>
      <c r="B186" s="31"/>
      <c r="C186" s="30"/>
      <c r="D186" s="32"/>
      <c r="E186" s="30"/>
      <c r="F186" s="30"/>
      <c r="G186" s="30"/>
      <c r="H186" s="30"/>
      <c r="I186" s="19" t="n">
        <f aca="false">IF(L186&lt;&gt;"Correcto",0,IF(F186="Activa",B186/C186,0))</f>
        <v>0</v>
      </c>
      <c r="J186" s="19" t="n">
        <f aca="false">I186*12</f>
        <v>0</v>
      </c>
      <c r="K186" s="20" t="str">
        <f aca="false">IF(AND(L186="Correcto",ISNUMBER(D186),OR(E186="",AND(ISNUMBER(E186),E186&gt;=0))),D186-N(E186),"")</f>
        <v/>
      </c>
      <c r="L186" s="9" t="str">
        <f aca="false">IFERROR(IF(COUNTA(A186:H186)=0,"",IF(OR(A186="",NOT(ISNUMBER(B186)),B186&lt;0,NOT(ISNUMBER(C186)),C186&lt;1,MOD(C186,1)&lt;&gt;0,AND(F186&lt;&gt;"Activa",F186&lt;&gt;"Cancelada")),"REVISAR coste","Correcto")),"REVISAR coste")</f>
        <v/>
      </c>
      <c r="M186" s="21" t="str">
        <f aca="false">IF(A186="","",IF(L186&lt;&gt;"Correcto","Revisar coste",IF(F186="Cancelada","Baja efectiva",IF(NOT(ISNUMBER(K186)),"Completar fecha/preaviso",IF(D186&lt;Resumen!$E$4,"Cargo vencido",IF(K186&lt;Resumen!$E$4,"Preaviso vencido",IF(K186&lt;=Resumen!$E$4+7,"Revisar en 7 días","Más adelante")))))))</f>
        <v/>
      </c>
      <c r="N186" s="22" t="n">
        <f aca="false">IF(AND(F186="Activa",L186="Correcto",ISNUMBER(K186)),K186+ROW()/10000,1000000000)</f>
        <v>1000000000</v>
      </c>
      <c r="O186" s="23" t="str">
        <f aca="false">IF(AND(ISNUMBER(G186),G186&gt;0,L186="Correcto"),I186/G186,"n.a.")</f>
        <v>n.a.</v>
      </c>
      <c r="P186" s="0" t="n">
        <f aca="false">IF(COUNTA(A186:H186)&gt;0,ROW(),0)</f>
        <v>0</v>
      </c>
    </row>
    <row r="187" customFormat="false" ht="30" hidden="false" customHeight="true" outlineLevel="0" collapsed="false">
      <c r="A187" s="30"/>
      <c r="B187" s="31"/>
      <c r="C187" s="30"/>
      <c r="D187" s="32"/>
      <c r="E187" s="30"/>
      <c r="F187" s="30"/>
      <c r="G187" s="30"/>
      <c r="H187" s="30"/>
      <c r="I187" s="19" t="n">
        <f aca="false">IF(L187&lt;&gt;"Correcto",0,IF(F187="Activa",B187/C187,0))</f>
        <v>0</v>
      </c>
      <c r="J187" s="19" t="n">
        <f aca="false">I187*12</f>
        <v>0</v>
      </c>
      <c r="K187" s="20" t="str">
        <f aca="false">IF(AND(L187="Correcto",ISNUMBER(D187),OR(E187="",AND(ISNUMBER(E187),E187&gt;=0))),D187-N(E187),"")</f>
        <v/>
      </c>
      <c r="L187" s="9" t="str">
        <f aca="false">IFERROR(IF(COUNTA(A187:H187)=0,"",IF(OR(A187="",NOT(ISNUMBER(B187)),B187&lt;0,NOT(ISNUMBER(C187)),C187&lt;1,MOD(C187,1)&lt;&gt;0,AND(F187&lt;&gt;"Activa",F187&lt;&gt;"Cancelada")),"REVISAR coste","Correcto")),"REVISAR coste")</f>
        <v/>
      </c>
      <c r="M187" s="21" t="str">
        <f aca="false">IF(A187="","",IF(L187&lt;&gt;"Correcto","Revisar coste",IF(F187="Cancelada","Baja efectiva",IF(NOT(ISNUMBER(K187)),"Completar fecha/preaviso",IF(D187&lt;Resumen!$E$4,"Cargo vencido",IF(K187&lt;Resumen!$E$4,"Preaviso vencido",IF(K187&lt;=Resumen!$E$4+7,"Revisar en 7 días","Más adelante")))))))</f>
        <v/>
      </c>
      <c r="N187" s="22" t="n">
        <f aca="false">IF(AND(F187="Activa",L187="Correcto",ISNUMBER(K187)),K187+ROW()/10000,1000000000)</f>
        <v>1000000000</v>
      </c>
      <c r="O187" s="23" t="str">
        <f aca="false">IF(AND(ISNUMBER(G187),G187&gt;0,L187="Correcto"),I187/G187,"n.a.")</f>
        <v>n.a.</v>
      </c>
      <c r="P187" s="0" t="n">
        <f aca="false">IF(COUNTA(A187:H187)&gt;0,ROW(),0)</f>
        <v>0</v>
      </c>
    </row>
    <row r="188" customFormat="false" ht="30" hidden="false" customHeight="true" outlineLevel="0" collapsed="false">
      <c r="A188" s="30"/>
      <c r="B188" s="31"/>
      <c r="C188" s="30"/>
      <c r="D188" s="32"/>
      <c r="E188" s="30"/>
      <c r="F188" s="30"/>
      <c r="G188" s="30"/>
      <c r="H188" s="30"/>
      <c r="I188" s="19" t="n">
        <f aca="false">IF(L188&lt;&gt;"Correcto",0,IF(F188="Activa",B188/C188,0))</f>
        <v>0</v>
      </c>
      <c r="J188" s="19" t="n">
        <f aca="false">I188*12</f>
        <v>0</v>
      </c>
      <c r="K188" s="20" t="str">
        <f aca="false">IF(AND(L188="Correcto",ISNUMBER(D188),OR(E188="",AND(ISNUMBER(E188),E188&gt;=0))),D188-N(E188),"")</f>
        <v/>
      </c>
      <c r="L188" s="9" t="str">
        <f aca="false">IFERROR(IF(COUNTA(A188:H188)=0,"",IF(OR(A188="",NOT(ISNUMBER(B188)),B188&lt;0,NOT(ISNUMBER(C188)),C188&lt;1,MOD(C188,1)&lt;&gt;0,AND(F188&lt;&gt;"Activa",F188&lt;&gt;"Cancelada")),"REVISAR coste","Correcto")),"REVISAR coste")</f>
        <v/>
      </c>
      <c r="M188" s="21" t="str">
        <f aca="false">IF(A188="","",IF(L188&lt;&gt;"Correcto","Revisar coste",IF(F188="Cancelada","Baja efectiva",IF(NOT(ISNUMBER(K188)),"Completar fecha/preaviso",IF(D188&lt;Resumen!$E$4,"Cargo vencido",IF(K188&lt;Resumen!$E$4,"Preaviso vencido",IF(K188&lt;=Resumen!$E$4+7,"Revisar en 7 días","Más adelante")))))))</f>
        <v/>
      </c>
      <c r="N188" s="22" t="n">
        <f aca="false">IF(AND(F188="Activa",L188="Correcto",ISNUMBER(K188)),K188+ROW()/10000,1000000000)</f>
        <v>1000000000</v>
      </c>
      <c r="O188" s="23" t="str">
        <f aca="false">IF(AND(ISNUMBER(G188),G188&gt;0,L188="Correcto"),I188/G188,"n.a.")</f>
        <v>n.a.</v>
      </c>
      <c r="P188" s="0" t="n">
        <f aca="false">IF(COUNTA(A188:H188)&gt;0,ROW(),0)</f>
        <v>0</v>
      </c>
    </row>
    <row r="189" customFormat="false" ht="30" hidden="false" customHeight="true" outlineLevel="0" collapsed="false">
      <c r="A189" s="30"/>
      <c r="B189" s="31"/>
      <c r="C189" s="30"/>
      <c r="D189" s="32"/>
      <c r="E189" s="30"/>
      <c r="F189" s="30"/>
      <c r="G189" s="30"/>
      <c r="H189" s="30"/>
      <c r="I189" s="19" t="n">
        <f aca="false">IF(L189&lt;&gt;"Correcto",0,IF(F189="Activa",B189/C189,0))</f>
        <v>0</v>
      </c>
      <c r="J189" s="19" t="n">
        <f aca="false">I189*12</f>
        <v>0</v>
      </c>
      <c r="K189" s="20" t="str">
        <f aca="false">IF(AND(L189="Correcto",ISNUMBER(D189),OR(E189="",AND(ISNUMBER(E189),E189&gt;=0))),D189-N(E189),"")</f>
        <v/>
      </c>
      <c r="L189" s="9" t="str">
        <f aca="false">IFERROR(IF(COUNTA(A189:H189)=0,"",IF(OR(A189="",NOT(ISNUMBER(B189)),B189&lt;0,NOT(ISNUMBER(C189)),C189&lt;1,MOD(C189,1)&lt;&gt;0,AND(F189&lt;&gt;"Activa",F189&lt;&gt;"Cancelada")),"REVISAR coste","Correcto")),"REVISAR coste")</f>
        <v/>
      </c>
      <c r="M189" s="21" t="str">
        <f aca="false">IF(A189="","",IF(L189&lt;&gt;"Correcto","Revisar coste",IF(F189="Cancelada","Baja efectiva",IF(NOT(ISNUMBER(K189)),"Completar fecha/preaviso",IF(D189&lt;Resumen!$E$4,"Cargo vencido",IF(K189&lt;Resumen!$E$4,"Preaviso vencido",IF(K189&lt;=Resumen!$E$4+7,"Revisar en 7 días","Más adelante")))))))</f>
        <v/>
      </c>
      <c r="N189" s="22" t="n">
        <f aca="false">IF(AND(F189="Activa",L189="Correcto",ISNUMBER(K189)),K189+ROW()/10000,1000000000)</f>
        <v>1000000000</v>
      </c>
      <c r="O189" s="23" t="str">
        <f aca="false">IF(AND(ISNUMBER(G189),G189&gt;0,L189="Correcto"),I189/G189,"n.a.")</f>
        <v>n.a.</v>
      </c>
      <c r="P189" s="0" t="n">
        <f aca="false">IF(COUNTA(A189:H189)&gt;0,ROW(),0)</f>
        <v>0</v>
      </c>
    </row>
    <row r="190" customFormat="false" ht="30" hidden="false" customHeight="true" outlineLevel="0" collapsed="false">
      <c r="A190" s="30"/>
      <c r="B190" s="31"/>
      <c r="C190" s="30"/>
      <c r="D190" s="32"/>
      <c r="E190" s="30"/>
      <c r="F190" s="30"/>
      <c r="G190" s="30"/>
      <c r="H190" s="30"/>
      <c r="I190" s="19" t="n">
        <f aca="false">IF(L190&lt;&gt;"Correcto",0,IF(F190="Activa",B190/C190,0))</f>
        <v>0</v>
      </c>
      <c r="J190" s="19" t="n">
        <f aca="false">I190*12</f>
        <v>0</v>
      </c>
      <c r="K190" s="20" t="str">
        <f aca="false">IF(AND(L190="Correcto",ISNUMBER(D190),OR(E190="",AND(ISNUMBER(E190),E190&gt;=0))),D190-N(E190),"")</f>
        <v/>
      </c>
      <c r="L190" s="9" t="str">
        <f aca="false">IFERROR(IF(COUNTA(A190:H190)=0,"",IF(OR(A190="",NOT(ISNUMBER(B190)),B190&lt;0,NOT(ISNUMBER(C190)),C190&lt;1,MOD(C190,1)&lt;&gt;0,AND(F190&lt;&gt;"Activa",F190&lt;&gt;"Cancelada")),"REVISAR coste","Correcto")),"REVISAR coste")</f>
        <v/>
      </c>
      <c r="M190" s="21" t="str">
        <f aca="false">IF(A190="","",IF(L190&lt;&gt;"Correcto","Revisar coste",IF(F190="Cancelada","Baja efectiva",IF(NOT(ISNUMBER(K190)),"Completar fecha/preaviso",IF(D190&lt;Resumen!$E$4,"Cargo vencido",IF(K190&lt;Resumen!$E$4,"Preaviso vencido",IF(K190&lt;=Resumen!$E$4+7,"Revisar en 7 días","Más adelante")))))))</f>
        <v/>
      </c>
      <c r="N190" s="22" t="n">
        <f aca="false">IF(AND(F190="Activa",L190="Correcto",ISNUMBER(K190)),K190+ROW()/10000,1000000000)</f>
        <v>1000000000</v>
      </c>
      <c r="O190" s="23" t="str">
        <f aca="false">IF(AND(ISNUMBER(G190),G190&gt;0,L190="Correcto"),I190/G190,"n.a.")</f>
        <v>n.a.</v>
      </c>
      <c r="P190" s="0" t="n">
        <f aca="false">IF(COUNTA(A190:H190)&gt;0,ROW(),0)</f>
        <v>0</v>
      </c>
    </row>
    <row r="191" customFormat="false" ht="30" hidden="false" customHeight="true" outlineLevel="0" collapsed="false">
      <c r="A191" s="30"/>
      <c r="B191" s="31"/>
      <c r="C191" s="30"/>
      <c r="D191" s="32"/>
      <c r="E191" s="30"/>
      <c r="F191" s="30"/>
      <c r="G191" s="30"/>
      <c r="H191" s="30"/>
      <c r="I191" s="19" t="n">
        <f aca="false">IF(L191&lt;&gt;"Correcto",0,IF(F191="Activa",B191/C191,0))</f>
        <v>0</v>
      </c>
      <c r="J191" s="19" t="n">
        <f aca="false">I191*12</f>
        <v>0</v>
      </c>
      <c r="K191" s="20" t="str">
        <f aca="false">IF(AND(L191="Correcto",ISNUMBER(D191),OR(E191="",AND(ISNUMBER(E191),E191&gt;=0))),D191-N(E191),"")</f>
        <v/>
      </c>
      <c r="L191" s="9" t="str">
        <f aca="false">IFERROR(IF(COUNTA(A191:H191)=0,"",IF(OR(A191="",NOT(ISNUMBER(B191)),B191&lt;0,NOT(ISNUMBER(C191)),C191&lt;1,MOD(C191,1)&lt;&gt;0,AND(F191&lt;&gt;"Activa",F191&lt;&gt;"Cancelada")),"REVISAR coste","Correcto")),"REVISAR coste")</f>
        <v/>
      </c>
      <c r="M191" s="21" t="str">
        <f aca="false">IF(A191="","",IF(L191&lt;&gt;"Correcto","Revisar coste",IF(F191="Cancelada","Baja efectiva",IF(NOT(ISNUMBER(K191)),"Completar fecha/preaviso",IF(D191&lt;Resumen!$E$4,"Cargo vencido",IF(K191&lt;Resumen!$E$4,"Preaviso vencido",IF(K191&lt;=Resumen!$E$4+7,"Revisar en 7 días","Más adelante")))))))</f>
        <v/>
      </c>
      <c r="N191" s="22" t="n">
        <f aca="false">IF(AND(F191="Activa",L191="Correcto",ISNUMBER(K191)),K191+ROW()/10000,1000000000)</f>
        <v>1000000000</v>
      </c>
      <c r="O191" s="23" t="str">
        <f aca="false">IF(AND(ISNUMBER(G191),G191&gt;0,L191="Correcto"),I191/G191,"n.a.")</f>
        <v>n.a.</v>
      </c>
      <c r="P191" s="0" t="n">
        <f aca="false">IF(COUNTA(A191:H191)&gt;0,ROW(),0)</f>
        <v>0</v>
      </c>
    </row>
    <row r="192" customFormat="false" ht="30" hidden="false" customHeight="true" outlineLevel="0" collapsed="false">
      <c r="A192" s="30"/>
      <c r="B192" s="31"/>
      <c r="C192" s="30"/>
      <c r="D192" s="32"/>
      <c r="E192" s="30"/>
      <c r="F192" s="30"/>
      <c r="G192" s="30"/>
      <c r="H192" s="30"/>
      <c r="I192" s="19" t="n">
        <f aca="false">IF(L192&lt;&gt;"Correcto",0,IF(F192="Activa",B192/C192,0))</f>
        <v>0</v>
      </c>
      <c r="J192" s="19" t="n">
        <f aca="false">I192*12</f>
        <v>0</v>
      </c>
      <c r="K192" s="20" t="str">
        <f aca="false">IF(AND(L192="Correcto",ISNUMBER(D192),OR(E192="",AND(ISNUMBER(E192),E192&gt;=0))),D192-N(E192),"")</f>
        <v/>
      </c>
      <c r="L192" s="9" t="str">
        <f aca="false">IFERROR(IF(COUNTA(A192:H192)=0,"",IF(OR(A192="",NOT(ISNUMBER(B192)),B192&lt;0,NOT(ISNUMBER(C192)),C192&lt;1,MOD(C192,1)&lt;&gt;0,AND(F192&lt;&gt;"Activa",F192&lt;&gt;"Cancelada")),"REVISAR coste","Correcto")),"REVISAR coste")</f>
        <v/>
      </c>
      <c r="M192" s="21" t="str">
        <f aca="false">IF(A192="","",IF(L192&lt;&gt;"Correcto","Revisar coste",IF(F192="Cancelada","Baja efectiva",IF(NOT(ISNUMBER(K192)),"Completar fecha/preaviso",IF(D192&lt;Resumen!$E$4,"Cargo vencido",IF(K192&lt;Resumen!$E$4,"Preaviso vencido",IF(K192&lt;=Resumen!$E$4+7,"Revisar en 7 días","Más adelante")))))))</f>
        <v/>
      </c>
      <c r="N192" s="22" t="n">
        <f aca="false">IF(AND(F192="Activa",L192="Correcto",ISNUMBER(K192)),K192+ROW()/10000,1000000000)</f>
        <v>1000000000</v>
      </c>
      <c r="O192" s="23" t="str">
        <f aca="false">IF(AND(ISNUMBER(G192),G192&gt;0,L192="Correcto"),I192/G192,"n.a.")</f>
        <v>n.a.</v>
      </c>
      <c r="P192" s="0" t="n">
        <f aca="false">IF(COUNTA(A192:H192)&gt;0,ROW(),0)</f>
        <v>0</v>
      </c>
    </row>
    <row r="193" customFormat="false" ht="30" hidden="false" customHeight="true" outlineLevel="0" collapsed="false">
      <c r="A193" s="30"/>
      <c r="B193" s="31"/>
      <c r="C193" s="30"/>
      <c r="D193" s="32"/>
      <c r="E193" s="30"/>
      <c r="F193" s="30"/>
      <c r="G193" s="30"/>
      <c r="H193" s="30"/>
      <c r="I193" s="19" t="n">
        <f aca="false">IF(L193&lt;&gt;"Correcto",0,IF(F193="Activa",B193/C193,0))</f>
        <v>0</v>
      </c>
      <c r="J193" s="19" t="n">
        <f aca="false">I193*12</f>
        <v>0</v>
      </c>
      <c r="K193" s="20" t="str">
        <f aca="false">IF(AND(L193="Correcto",ISNUMBER(D193),OR(E193="",AND(ISNUMBER(E193),E193&gt;=0))),D193-N(E193),"")</f>
        <v/>
      </c>
      <c r="L193" s="9" t="str">
        <f aca="false">IFERROR(IF(COUNTA(A193:H193)=0,"",IF(OR(A193="",NOT(ISNUMBER(B193)),B193&lt;0,NOT(ISNUMBER(C193)),C193&lt;1,MOD(C193,1)&lt;&gt;0,AND(F193&lt;&gt;"Activa",F193&lt;&gt;"Cancelada")),"REVISAR coste","Correcto")),"REVISAR coste")</f>
        <v/>
      </c>
      <c r="M193" s="21" t="str">
        <f aca="false">IF(A193="","",IF(L193&lt;&gt;"Correcto","Revisar coste",IF(F193="Cancelada","Baja efectiva",IF(NOT(ISNUMBER(K193)),"Completar fecha/preaviso",IF(D193&lt;Resumen!$E$4,"Cargo vencido",IF(K193&lt;Resumen!$E$4,"Preaviso vencido",IF(K193&lt;=Resumen!$E$4+7,"Revisar en 7 días","Más adelante")))))))</f>
        <v/>
      </c>
      <c r="N193" s="22" t="n">
        <f aca="false">IF(AND(F193="Activa",L193="Correcto",ISNUMBER(K193)),K193+ROW()/10000,1000000000)</f>
        <v>1000000000</v>
      </c>
      <c r="O193" s="23" t="str">
        <f aca="false">IF(AND(ISNUMBER(G193),G193&gt;0,L193="Correcto"),I193/G193,"n.a.")</f>
        <v>n.a.</v>
      </c>
      <c r="P193" s="0" t="n">
        <f aca="false">IF(COUNTA(A193:H193)&gt;0,ROW(),0)</f>
        <v>0</v>
      </c>
    </row>
    <row r="194" customFormat="false" ht="30" hidden="false" customHeight="true" outlineLevel="0" collapsed="false">
      <c r="A194" s="30"/>
      <c r="B194" s="31"/>
      <c r="C194" s="30"/>
      <c r="D194" s="32"/>
      <c r="E194" s="30"/>
      <c r="F194" s="30"/>
      <c r="G194" s="30"/>
      <c r="H194" s="30"/>
      <c r="I194" s="19" t="n">
        <f aca="false">IF(L194&lt;&gt;"Correcto",0,IF(F194="Activa",B194/C194,0))</f>
        <v>0</v>
      </c>
      <c r="J194" s="19" t="n">
        <f aca="false">I194*12</f>
        <v>0</v>
      </c>
      <c r="K194" s="20" t="str">
        <f aca="false">IF(AND(L194="Correcto",ISNUMBER(D194),OR(E194="",AND(ISNUMBER(E194),E194&gt;=0))),D194-N(E194),"")</f>
        <v/>
      </c>
      <c r="L194" s="9" t="str">
        <f aca="false">IFERROR(IF(COUNTA(A194:H194)=0,"",IF(OR(A194="",NOT(ISNUMBER(B194)),B194&lt;0,NOT(ISNUMBER(C194)),C194&lt;1,MOD(C194,1)&lt;&gt;0,AND(F194&lt;&gt;"Activa",F194&lt;&gt;"Cancelada")),"REVISAR coste","Correcto")),"REVISAR coste")</f>
        <v/>
      </c>
      <c r="M194" s="21" t="str">
        <f aca="false">IF(A194="","",IF(L194&lt;&gt;"Correcto","Revisar coste",IF(F194="Cancelada","Baja efectiva",IF(NOT(ISNUMBER(K194)),"Completar fecha/preaviso",IF(D194&lt;Resumen!$E$4,"Cargo vencido",IF(K194&lt;Resumen!$E$4,"Preaviso vencido",IF(K194&lt;=Resumen!$E$4+7,"Revisar en 7 días","Más adelante")))))))</f>
        <v/>
      </c>
      <c r="N194" s="22" t="n">
        <f aca="false">IF(AND(F194="Activa",L194="Correcto",ISNUMBER(K194)),K194+ROW()/10000,1000000000)</f>
        <v>1000000000</v>
      </c>
      <c r="O194" s="23" t="str">
        <f aca="false">IF(AND(ISNUMBER(G194),G194&gt;0,L194="Correcto"),I194/G194,"n.a.")</f>
        <v>n.a.</v>
      </c>
      <c r="P194" s="0" t="n">
        <f aca="false">IF(COUNTA(A194:H194)&gt;0,ROW(),0)</f>
        <v>0</v>
      </c>
    </row>
    <row r="195" customFormat="false" ht="30" hidden="false" customHeight="true" outlineLevel="0" collapsed="false">
      <c r="A195" s="30"/>
      <c r="B195" s="31"/>
      <c r="C195" s="30"/>
      <c r="D195" s="32"/>
      <c r="E195" s="30"/>
      <c r="F195" s="30"/>
      <c r="G195" s="30"/>
      <c r="H195" s="30"/>
      <c r="I195" s="19" t="n">
        <f aca="false">IF(L195&lt;&gt;"Correcto",0,IF(F195="Activa",B195/C195,0))</f>
        <v>0</v>
      </c>
      <c r="J195" s="19" t="n">
        <f aca="false">I195*12</f>
        <v>0</v>
      </c>
      <c r="K195" s="20" t="str">
        <f aca="false">IF(AND(L195="Correcto",ISNUMBER(D195),OR(E195="",AND(ISNUMBER(E195),E195&gt;=0))),D195-N(E195),"")</f>
        <v/>
      </c>
      <c r="L195" s="9" t="str">
        <f aca="false">IFERROR(IF(COUNTA(A195:H195)=0,"",IF(OR(A195="",NOT(ISNUMBER(B195)),B195&lt;0,NOT(ISNUMBER(C195)),C195&lt;1,MOD(C195,1)&lt;&gt;0,AND(F195&lt;&gt;"Activa",F195&lt;&gt;"Cancelada")),"REVISAR coste","Correcto")),"REVISAR coste")</f>
        <v/>
      </c>
      <c r="M195" s="21" t="str">
        <f aca="false">IF(A195="","",IF(L195&lt;&gt;"Correcto","Revisar coste",IF(F195="Cancelada","Baja efectiva",IF(NOT(ISNUMBER(K195)),"Completar fecha/preaviso",IF(D195&lt;Resumen!$E$4,"Cargo vencido",IF(K195&lt;Resumen!$E$4,"Preaviso vencido",IF(K195&lt;=Resumen!$E$4+7,"Revisar en 7 días","Más adelante")))))))</f>
        <v/>
      </c>
      <c r="N195" s="22" t="n">
        <f aca="false">IF(AND(F195="Activa",L195="Correcto",ISNUMBER(K195)),K195+ROW()/10000,1000000000)</f>
        <v>1000000000</v>
      </c>
      <c r="O195" s="23" t="str">
        <f aca="false">IF(AND(ISNUMBER(G195),G195&gt;0,L195="Correcto"),I195/G195,"n.a.")</f>
        <v>n.a.</v>
      </c>
      <c r="P195" s="0" t="n">
        <f aca="false">IF(COUNTA(A195:H195)&gt;0,ROW(),0)</f>
        <v>0</v>
      </c>
    </row>
    <row r="196" customFormat="false" ht="30" hidden="false" customHeight="true" outlineLevel="0" collapsed="false">
      <c r="A196" s="30"/>
      <c r="B196" s="31"/>
      <c r="C196" s="30"/>
      <c r="D196" s="32"/>
      <c r="E196" s="30"/>
      <c r="F196" s="30"/>
      <c r="G196" s="30"/>
      <c r="H196" s="30"/>
      <c r="I196" s="19" t="n">
        <f aca="false">IF(L196&lt;&gt;"Correcto",0,IF(F196="Activa",B196/C196,0))</f>
        <v>0</v>
      </c>
      <c r="J196" s="19" t="n">
        <f aca="false">I196*12</f>
        <v>0</v>
      </c>
      <c r="K196" s="20" t="str">
        <f aca="false">IF(AND(L196="Correcto",ISNUMBER(D196),OR(E196="",AND(ISNUMBER(E196),E196&gt;=0))),D196-N(E196),"")</f>
        <v/>
      </c>
      <c r="L196" s="9" t="str">
        <f aca="false">IFERROR(IF(COUNTA(A196:H196)=0,"",IF(OR(A196="",NOT(ISNUMBER(B196)),B196&lt;0,NOT(ISNUMBER(C196)),C196&lt;1,MOD(C196,1)&lt;&gt;0,AND(F196&lt;&gt;"Activa",F196&lt;&gt;"Cancelada")),"REVISAR coste","Correcto")),"REVISAR coste")</f>
        <v/>
      </c>
      <c r="M196" s="21" t="str">
        <f aca="false">IF(A196="","",IF(L196&lt;&gt;"Correcto","Revisar coste",IF(F196="Cancelada","Baja efectiva",IF(NOT(ISNUMBER(K196)),"Completar fecha/preaviso",IF(D196&lt;Resumen!$E$4,"Cargo vencido",IF(K196&lt;Resumen!$E$4,"Preaviso vencido",IF(K196&lt;=Resumen!$E$4+7,"Revisar en 7 días","Más adelante")))))))</f>
        <v/>
      </c>
      <c r="N196" s="22" t="n">
        <f aca="false">IF(AND(F196="Activa",L196="Correcto",ISNUMBER(K196)),K196+ROW()/10000,1000000000)</f>
        <v>1000000000</v>
      </c>
      <c r="O196" s="23" t="str">
        <f aca="false">IF(AND(ISNUMBER(G196),G196&gt;0,L196="Correcto"),I196/G196,"n.a.")</f>
        <v>n.a.</v>
      </c>
      <c r="P196" s="0" t="n">
        <f aca="false">IF(COUNTA(A196:H196)&gt;0,ROW(),0)</f>
        <v>0</v>
      </c>
    </row>
    <row r="197" customFormat="false" ht="30" hidden="false" customHeight="true" outlineLevel="0" collapsed="false">
      <c r="A197" s="30"/>
      <c r="B197" s="31"/>
      <c r="C197" s="30"/>
      <c r="D197" s="32"/>
      <c r="E197" s="30"/>
      <c r="F197" s="30"/>
      <c r="G197" s="30"/>
      <c r="H197" s="30"/>
      <c r="I197" s="19" t="n">
        <f aca="false">IF(L197&lt;&gt;"Correcto",0,IF(F197="Activa",B197/C197,0))</f>
        <v>0</v>
      </c>
      <c r="J197" s="19" t="n">
        <f aca="false">I197*12</f>
        <v>0</v>
      </c>
      <c r="K197" s="20" t="str">
        <f aca="false">IF(AND(L197="Correcto",ISNUMBER(D197),OR(E197="",AND(ISNUMBER(E197),E197&gt;=0))),D197-N(E197),"")</f>
        <v/>
      </c>
      <c r="L197" s="9" t="str">
        <f aca="false">IFERROR(IF(COUNTA(A197:H197)=0,"",IF(OR(A197="",NOT(ISNUMBER(B197)),B197&lt;0,NOT(ISNUMBER(C197)),C197&lt;1,MOD(C197,1)&lt;&gt;0,AND(F197&lt;&gt;"Activa",F197&lt;&gt;"Cancelada")),"REVISAR coste","Correcto")),"REVISAR coste")</f>
        <v/>
      </c>
      <c r="M197" s="21" t="str">
        <f aca="false">IF(A197="","",IF(L197&lt;&gt;"Correcto","Revisar coste",IF(F197="Cancelada","Baja efectiva",IF(NOT(ISNUMBER(K197)),"Completar fecha/preaviso",IF(D197&lt;Resumen!$E$4,"Cargo vencido",IF(K197&lt;Resumen!$E$4,"Preaviso vencido",IF(K197&lt;=Resumen!$E$4+7,"Revisar en 7 días","Más adelante")))))))</f>
        <v/>
      </c>
      <c r="N197" s="22" t="n">
        <f aca="false">IF(AND(F197="Activa",L197="Correcto",ISNUMBER(K197)),K197+ROW()/10000,1000000000)</f>
        <v>1000000000</v>
      </c>
      <c r="O197" s="23" t="str">
        <f aca="false">IF(AND(ISNUMBER(G197),G197&gt;0,L197="Correcto"),I197/G197,"n.a.")</f>
        <v>n.a.</v>
      </c>
      <c r="P197" s="0" t="n">
        <f aca="false">IF(COUNTA(A197:H197)&gt;0,ROW(),0)</f>
        <v>0</v>
      </c>
    </row>
    <row r="198" customFormat="false" ht="30" hidden="false" customHeight="true" outlineLevel="0" collapsed="false">
      <c r="A198" s="30"/>
      <c r="B198" s="31"/>
      <c r="C198" s="30"/>
      <c r="D198" s="32"/>
      <c r="E198" s="30"/>
      <c r="F198" s="30"/>
      <c r="G198" s="30"/>
      <c r="H198" s="30"/>
      <c r="I198" s="19" t="n">
        <f aca="false">IF(L198&lt;&gt;"Correcto",0,IF(F198="Activa",B198/C198,0))</f>
        <v>0</v>
      </c>
      <c r="J198" s="19" t="n">
        <f aca="false">I198*12</f>
        <v>0</v>
      </c>
      <c r="K198" s="20" t="str">
        <f aca="false">IF(AND(L198="Correcto",ISNUMBER(D198),OR(E198="",AND(ISNUMBER(E198),E198&gt;=0))),D198-N(E198),"")</f>
        <v/>
      </c>
      <c r="L198" s="9" t="str">
        <f aca="false">IFERROR(IF(COUNTA(A198:H198)=0,"",IF(OR(A198="",NOT(ISNUMBER(B198)),B198&lt;0,NOT(ISNUMBER(C198)),C198&lt;1,MOD(C198,1)&lt;&gt;0,AND(F198&lt;&gt;"Activa",F198&lt;&gt;"Cancelada")),"REVISAR coste","Correcto")),"REVISAR coste")</f>
        <v/>
      </c>
      <c r="M198" s="21" t="str">
        <f aca="false">IF(A198="","",IF(L198&lt;&gt;"Correcto","Revisar coste",IF(F198="Cancelada","Baja efectiva",IF(NOT(ISNUMBER(K198)),"Completar fecha/preaviso",IF(D198&lt;Resumen!$E$4,"Cargo vencido",IF(K198&lt;Resumen!$E$4,"Preaviso vencido",IF(K198&lt;=Resumen!$E$4+7,"Revisar en 7 días","Más adelante")))))))</f>
        <v/>
      </c>
      <c r="N198" s="22" t="n">
        <f aca="false">IF(AND(F198="Activa",L198="Correcto",ISNUMBER(K198)),K198+ROW()/10000,1000000000)</f>
        <v>1000000000</v>
      </c>
      <c r="O198" s="23" t="str">
        <f aca="false">IF(AND(ISNUMBER(G198),G198&gt;0,L198="Correcto"),I198/G198,"n.a.")</f>
        <v>n.a.</v>
      </c>
      <c r="P198" s="0" t="n">
        <f aca="false">IF(COUNTA(A198:H198)&gt;0,ROW(),0)</f>
        <v>0</v>
      </c>
    </row>
    <row r="199" customFormat="false" ht="30" hidden="false" customHeight="true" outlineLevel="0" collapsed="false">
      <c r="A199" s="30"/>
      <c r="B199" s="31"/>
      <c r="C199" s="30"/>
      <c r="D199" s="32"/>
      <c r="E199" s="30"/>
      <c r="F199" s="30"/>
      <c r="G199" s="30"/>
      <c r="H199" s="30"/>
      <c r="I199" s="19" t="n">
        <f aca="false">IF(L199&lt;&gt;"Correcto",0,IF(F199="Activa",B199/C199,0))</f>
        <v>0</v>
      </c>
      <c r="J199" s="19" t="n">
        <f aca="false">I199*12</f>
        <v>0</v>
      </c>
      <c r="K199" s="20" t="str">
        <f aca="false">IF(AND(L199="Correcto",ISNUMBER(D199),OR(E199="",AND(ISNUMBER(E199),E199&gt;=0))),D199-N(E199),"")</f>
        <v/>
      </c>
      <c r="L199" s="9" t="str">
        <f aca="false">IFERROR(IF(COUNTA(A199:H199)=0,"",IF(OR(A199="",NOT(ISNUMBER(B199)),B199&lt;0,NOT(ISNUMBER(C199)),C199&lt;1,MOD(C199,1)&lt;&gt;0,AND(F199&lt;&gt;"Activa",F199&lt;&gt;"Cancelada")),"REVISAR coste","Correcto")),"REVISAR coste")</f>
        <v/>
      </c>
      <c r="M199" s="21" t="str">
        <f aca="false">IF(A199="","",IF(L199&lt;&gt;"Correcto","Revisar coste",IF(F199="Cancelada","Baja efectiva",IF(NOT(ISNUMBER(K199)),"Completar fecha/preaviso",IF(D199&lt;Resumen!$E$4,"Cargo vencido",IF(K199&lt;Resumen!$E$4,"Preaviso vencido",IF(K199&lt;=Resumen!$E$4+7,"Revisar en 7 días","Más adelante")))))))</f>
        <v/>
      </c>
      <c r="N199" s="22" t="n">
        <f aca="false">IF(AND(F199="Activa",L199="Correcto",ISNUMBER(K199)),K199+ROW()/10000,1000000000)</f>
        <v>1000000000</v>
      </c>
      <c r="O199" s="23" t="str">
        <f aca="false">IF(AND(ISNUMBER(G199),G199&gt;0,L199="Correcto"),I199/G199,"n.a.")</f>
        <v>n.a.</v>
      </c>
      <c r="P199" s="0" t="n">
        <f aca="false">IF(COUNTA(A199:H199)&gt;0,ROW(),0)</f>
        <v>0</v>
      </c>
    </row>
    <row r="200" customFormat="false" ht="30" hidden="false" customHeight="true" outlineLevel="0" collapsed="false">
      <c r="A200" s="30"/>
      <c r="B200" s="31"/>
      <c r="C200" s="30"/>
      <c r="D200" s="32"/>
      <c r="E200" s="30"/>
      <c r="F200" s="30"/>
      <c r="G200" s="30"/>
      <c r="H200" s="30"/>
      <c r="I200" s="19" t="n">
        <f aca="false">IF(L200&lt;&gt;"Correcto",0,IF(F200="Activa",B200/C200,0))</f>
        <v>0</v>
      </c>
      <c r="J200" s="19" t="n">
        <f aca="false">I200*12</f>
        <v>0</v>
      </c>
      <c r="K200" s="20" t="str">
        <f aca="false">IF(AND(L200="Correcto",ISNUMBER(D200),OR(E200="",AND(ISNUMBER(E200),E200&gt;=0))),D200-N(E200),"")</f>
        <v/>
      </c>
      <c r="L200" s="9" t="str">
        <f aca="false">IFERROR(IF(COUNTA(A200:H200)=0,"",IF(OR(A200="",NOT(ISNUMBER(B200)),B200&lt;0,NOT(ISNUMBER(C200)),C200&lt;1,MOD(C200,1)&lt;&gt;0,AND(F200&lt;&gt;"Activa",F200&lt;&gt;"Cancelada")),"REVISAR coste","Correcto")),"REVISAR coste")</f>
        <v/>
      </c>
      <c r="M200" s="21" t="str">
        <f aca="false">IF(A200="","",IF(L200&lt;&gt;"Correcto","Revisar coste",IF(F200="Cancelada","Baja efectiva",IF(NOT(ISNUMBER(K200)),"Completar fecha/preaviso",IF(D200&lt;Resumen!$E$4,"Cargo vencido",IF(K200&lt;Resumen!$E$4,"Preaviso vencido",IF(K200&lt;=Resumen!$E$4+7,"Revisar en 7 días","Más adelante")))))))</f>
        <v/>
      </c>
      <c r="N200" s="22" t="n">
        <f aca="false">IF(AND(F200="Activa",L200="Correcto",ISNUMBER(K200)),K200+ROW()/10000,1000000000)</f>
        <v>1000000000</v>
      </c>
      <c r="O200" s="23" t="str">
        <f aca="false">IF(AND(ISNUMBER(G200),G200&gt;0,L200="Correcto"),I200/G200,"n.a.")</f>
        <v>n.a.</v>
      </c>
      <c r="P200" s="0" t="n">
        <f aca="false">IF(COUNTA(A200:H200)&gt;0,ROW(),0)</f>
        <v>0</v>
      </c>
    </row>
    <row r="201" customFormat="false" ht="30" hidden="false" customHeight="true" outlineLevel="0" collapsed="false">
      <c r="A201" s="30"/>
      <c r="B201" s="31"/>
      <c r="C201" s="30"/>
      <c r="D201" s="32"/>
      <c r="E201" s="30"/>
      <c r="F201" s="30"/>
      <c r="G201" s="30"/>
      <c r="H201" s="30"/>
      <c r="I201" s="19" t="n">
        <f aca="false">IF(L201&lt;&gt;"Correcto",0,IF(F201="Activa",B201/C201,0))</f>
        <v>0</v>
      </c>
      <c r="J201" s="19" t="n">
        <f aca="false">I201*12</f>
        <v>0</v>
      </c>
      <c r="K201" s="20" t="str">
        <f aca="false">IF(AND(L201="Correcto",ISNUMBER(D201),OR(E201="",AND(ISNUMBER(E201),E201&gt;=0))),D201-N(E201),"")</f>
        <v/>
      </c>
      <c r="L201" s="9" t="str">
        <f aca="false">IFERROR(IF(COUNTA(A201:H201)=0,"",IF(OR(A201="",NOT(ISNUMBER(B201)),B201&lt;0,NOT(ISNUMBER(C201)),C201&lt;1,MOD(C201,1)&lt;&gt;0,AND(F201&lt;&gt;"Activa",F201&lt;&gt;"Cancelada")),"REVISAR coste","Correcto")),"REVISAR coste")</f>
        <v/>
      </c>
      <c r="M201" s="21" t="str">
        <f aca="false">IF(A201="","",IF(L201&lt;&gt;"Correcto","Revisar coste",IF(F201="Cancelada","Baja efectiva",IF(NOT(ISNUMBER(K201)),"Completar fecha/preaviso",IF(D201&lt;Resumen!$E$4,"Cargo vencido",IF(K201&lt;Resumen!$E$4,"Preaviso vencido",IF(K201&lt;=Resumen!$E$4+7,"Revisar en 7 días","Más adelante")))))))</f>
        <v/>
      </c>
      <c r="N201" s="22" t="n">
        <f aca="false">IF(AND(F201="Activa",L201="Correcto",ISNUMBER(K201)),K201+ROW()/10000,1000000000)</f>
        <v>1000000000</v>
      </c>
      <c r="O201" s="23" t="str">
        <f aca="false">IF(AND(ISNUMBER(G201),G201&gt;0,L201="Correcto"),I201/G201,"n.a.")</f>
        <v>n.a.</v>
      </c>
      <c r="P201" s="0" t="n">
        <f aca="false">IF(COUNTA(A201:H201)&gt;0,ROW(),0)</f>
        <v>0</v>
      </c>
    </row>
    <row r="202" customFormat="false" ht="30" hidden="false" customHeight="true" outlineLevel="0" collapsed="false">
      <c r="A202" s="30"/>
      <c r="B202" s="31"/>
      <c r="C202" s="30"/>
      <c r="D202" s="32"/>
      <c r="E202" s="30"/>
      <c r="F202" s="30"/>
      <c r="G202" s="30"/>
      <c r="H202" s="30"/>
      <c r="I202" s="19" t="n">
        <f aca="false">IF(L202&lt;&gt;"Correcto",0,IF(F202="Activa",B202/C202,0))</f>
        <v>0</v>
      </c>
      <c r="J202" s="19" t="n">
        <f aca="false">I202*12</f>
        <v>0</v>
      </c>
      <c r="K202" s="20" t="str">
        <f aca="false">IF(AND(L202="Correcto",ISNUMBER(D202),OR(E202="",AND(ISNUMBER(E202),E202&gt;=0))),D202-N(E202),"")</f>
        <v/>
      </c>
      <c r="L202" s="9" t="str">
        <f aca="false">IFERROR(IF(COUNTA(A202:H202)=0,"",IF(OR(A202="",NOT(ISNUMBER(B202)),B202&lt;0,NOT(ISNUMBER(C202)),C202&lt;1,MOD(C202,1)&lt;&gt;0,AND(F202&lt;&gt;"Activa",F202&lt;&gt;"Cancelada")),"REVISAR coste","Correcto")),"REVISAR coste")</f>
        <v/>
      </c>
      <c r="M202" s="21" t="str">
        <f aca="false">IF(A202="","",IF(L202&lt;&gt;"Correcto","Revisar coste",IF(F202="Cancelada","Baja efectiva",IF(NOT(ISNUMBER(K202)),"Completar fecha/preaviso",IF(D202&lt;Resumen!$E$4,"Cargo vencido",IF(K202&lt;Resumen!$E$4,"Preaviso vencido",IF(K202&lt;=Resumen!$E$4+7,"Revisar en 7 días","Más adelante")))))))</f>
        <v/>
      </c>
      <c r="N202" s="22" t="n">
        <f aca="false">IF(AND(F202="Activa",L202="Correcto",ISNUMBER(K202)),K202+ROW()/10000,1000000000)</f>
        <v>1000000000</v>
      </c>
      <c r="O202" s="23" t="str">
        <f aca="false">IF(AND(ISNUMBER(G202),G202&gt;0,L202="Correcto"),I202/G202,"n.a.")</f>
        <v>n.a.</v>
      </c>
      <c r="P202" s="0" t="n">
        <f aca="false">IF(COUNTA(A202:H202)&gt;0,ROW(),0)</f>
        <v>0</v>
      </c>
    </row>
    <row r="203" customFormat="false" ht="30" hidden="false" customHeight="true" outlineLevel="0" collapsed="false">
      <c r="A203" s="30"/>
      <c r="B203" s="31"/>
      <c r="C203" s="30"/>
      <c r="D203" s="32"/>
      <c r="E203" s="30"/>
      <c r="F203" s="30"/>
      <c r="G203" s="30"/>
      <c r="H203" s="30"/>
      <c r="I203" s="19" t="n">
        <f aca="false">IF(L203&lt;&gt;"Correcto",0,IF(F203="Activa",B203/C203,0))</f>
        <v>0</v>
      </c>
      <c r="J203" s="19" t="n">
        <f aca="false">I203*12</f>
        <v>0</v>
      </c>
      <c r="K203" s="20" t="str">
        <f aca="false">IF(AND(L203="Correcto",ISNUMBER(D203),OR(E203="",AND(ISNUMBER(E203),E203&gt;=0))),D203-N(E203),"")</f>
        <v/>
      </c>
      <c r="L203" s="9" t="str">
        <f aca="false">IFERROR(IF(COUNTA(A203:H203)=0,"",IF(OR(A203="",NOT(ISNUMBER(B203)),B203&lt;0,NOT(ISNUMBER(C203)),C203&lt;1,MOD(C203,1)&lt;&gt;0,AND(F203&lt;&gt;"Activa",F203&lt;&gt;"Cancelada")),"REVISAR coste","Correcto")),"REVISAR coste")</f>
        <v/>
      </c>
      <c r="M203" s="21" t="str">
        <f aca="false">IF(A203="","",IF(L203&lt;&gt;"Correcto","Revisar coste",IF(F203="Cancelada","Baja efectiva",IF(NOT(ISNUMBER(K203)),"Completar fecha/preaviso",IF(D203&lt;Resumen!$E$4,"Cargo vencido",IF(K203&lt;Resumen!$E$4,"Preaviso vencido",IF(K203&lt;=Resumen!$E$4+7,"Revisar en 7 días","Más adelante")))))))</f>
        <v/>
      </c>
      <c r="N203" s="22" t="n">
        <f aca="false">IF(AND(F203="Activa",L203="Correcto",ISNUMBER(K203)),K203+ROW()/10000,1000000000)</f>
        <v>1000000000</v>
      </c>
      <c r="O203" s="23" t="str">
        <f aca="false">IF(AND(ISNUMBER(G203),G203&gt;0,L203="Correcto"),I203/G203,"n.a.")</f>
        <v>n.a.</v>
      </c>
      <c r="P203" s="0" t="n">
        <f aca="false">IF(COUNTA(A203:H203)&gt;0,ROW(),0)</f>
        <v>0</v>
      </c>
    </row>
    <row r="204" customFormat="false" ht="30" hidden="false" customHeight="true" outlineLevel="0" collapsed="false">
      <c r="A204" s="30"/>
      <c r="B204" s="31"/>
      <c r="C204" s="30"/>
      <c r="D204" s="32"/>
      <c r="E204" s="30"/>
      <c r="F204" s="30"/>
      <c r="G204" s="30"/>
      <c r="H204" s="30"/>
      <c r="I204" s="19" t="n">
        <f aca="false">IF(L204&lt;&gt;"Correcto",0,IF(F204="Activa",B204/C204,0))</f>
        <v>0</v>
      </c>
      <c r="J204" s="19" t="n">
        <f aca="false">I204*12</f>
        <v>0</v>
      </c>
      <c r="K204" s="20" t="str">
        <f aca="false">IF(AND(L204="Correcto",ISNUMBER(D204),OR(E204="",AND(ISNUMBER(E204),E204&gt;=0))),D204-N(E204),"")</f>
        <v/>
      </c>
      <c r="L204" s="9" t="str">
        <f aca="false">IFERROR(IF(COUNTA(A204:H204)=0,"",IF(OR(A204="",NOT(ISNUMBER(B204)),B204&lt;0,NOT(ISNUMBER(C204)),C204&lt;1,MOD(C204,1)&lt;&gt;0,AND(F204&lt;&gt;"Activa",F204&lt;&gt;"Cancelada")),"REVISAR coste","Correcto")),"REVISAR coste")</f>
        <v/>
      </c>
      <c r="M204" s="21" t="str">
        <f aca="false">IF(A204="","",IF(L204&lt;&gt;"Correcto","Revisar coste",IF(F204="Cancelada","Baja efectiva",IF(NOT(ISNUMBER(K204)),"Completar fecha/preaviso",IF(D204&lt;Resumen!$E$4,"Cargo vencido",IF(K204&lt;Resumen!$E$4,"Preaviso vencido",IF(K204&lt;=Resumen!$E$4+7,"Revisar en 7 días","Más adelante")))))))</f>
        <v/>
      </c>
      <c r="N204" s="22" t="n">
        <f aca="false">IF(AND(F204="Activa",L204="Correcto",ISNUMBER(K204)),K204+ROW()/10000,1000000000)</f>
        <v>1000000000</v>
      </c>
      <c r="O204" s="23" t="str">
        <f aca="false">IF(AND(ISNUMBER(G204),G204&gt;0,L204="Correcto"),I204/G204,"n.a.")</f>
        <v>n.a.</v>
      </c>
      <c r="P204" s="0" t="n">
        <f aca="false">IF(COUNTA(A204:H204)&gt;0,ROW(),0)</f>
        <v>0</v>
      </c>
    </row>
    <row r="205" customFormat="false" ht="30" hidden="false" customHeight="true" outlineLevel="0" collapsed="false">
      <c r="A205" s="30"/>
      <c r="B205" s="31"/>
      <c r="C205" s="30"/>
      <c r="D205" s="32"/>
      <c r="E205" s="30"/>
      <c r="F205" s="30"/>
      <c r="G205" s="30"/>
      <c r="H205" s="30"/>
      <c r="I205" s="19" t="n">
        <f aca="false">IF(L205&lt;&gt;"Correcto",0,IF(F205="Activa",B205/C205,0))</f>
        <v>0</v>
      </c>
      <c r="J205" s="19" t="n">
        <f aca="false">I205*12</f>
        <v>0</v>
      </c>
      <c r="K205" s="20" t="str">
        <f aca="false">IF(AND(L205="Correcto",ISNUMBER(D205),OR(E205="",AND(ISNUMBER(E205),E205&gt;=0))),D205-N(E205),"")</f>
        <v/>
      </c>
      <c r="L205" s="9" t="str">
        <f aca="false">IFERROR(IF(COUNTA(A205:H205)=0,"",IF(OR(A205="",NOT(ISNUMBER(B205)),B205&lt;0,NOT(ISNUMBER(C205)),C205&lt;1,MOD(C205,1)&lt;&gt;0,AND(F205&lt;&gt;"Activa",F205&lt;&gt;"Cancelada")),"REVISAR coste","Correcto")),"REVISAR coste")</f>
        <v/>
      </c>
      <c r="M205" s="21" t="str">
        <f aca="false">IF(A205="","",IF(L205&lt;&gt;"Correcto","Revisar coste",IF(F205="Cancelada","Baja efectiva",IF(NOT(ISNUMBER(K205)),"Completar fecha/preaviso",IF(D205&lt;Resumen!$E$4,"Cargo vencido",IF(K205&lt;Resumen!$E$4,"Preaviso vencido",IF(K205&lt;=Resumen!$E$4+7,"Revisar en 7 días","Más adelante")))))))</f>
        <v/>
      </c>
      <c r="N205" s="22" t="n">
        <f aca="false">IF(AND(F205="Activa",L205="Correcto",ISNUMBER(K205)),K205+ROW()/10000,1000000000)</f>
        <v>1000000000</v>
      </c>
      <c r="O205" s="23" t="str">
        <f aca="false">IF(AND(ISNUMBER(G205),G205&gt;0,L205="Correcto"),I205/G205,"n.a.")</f>
        <v>n.a.</v>
      </c>
      <c r="P205" s="0" t="n">
        <f aca="false">IF(COUNTA(A205:H205)&gt;0,ROW(),0)</f>
        <v>0</v>
      </c>
    </row>
    <row r="206" customFormat="false" ht="30" hidden="false" customHeight="true" outlineLevel="0" collapsed="false">
      <c r="A206" s="30"/>
      <c r="B206" s="31"/>
      <c r="C206" s="30"/>
      <c r="D206" s="32"/>
      <c r="E206" s="30"/>
      <c r="F206" s="30"/>
      <c r="G206" s="30"/>
      <c r="H206" s="30"/>
      <c r="I206" s="19" t="n">
        <f aca="false">IF(L206&lt;&gt;"Correcto",0,IF(F206="Activa",B206/C206,0))</f>
        <v>0</v>
      </c>
      <c r="J206" s="19" t="n">
        <f aca="false">I206*12</f>
        <v>0</v>
      </c>
      <c r="K206" s="20" t="str">
        <f aca="false">IF(AND(L206="Correcto",ISNUMBER(D206),OR(E206="",AND(ISNUMBER(E206),E206&gt;=0))),D206-N(E206),"")</f>
        <v/>
      </c>
      <c r="L206" s="9" t="str">
        <f aca="false">IFERROR(IF(COUNTA(A206:H206)=0,"",IF(OR(A206="",NOT(ISNUMBER(B206)),B206&lt;0,NOT(ISNUMBER(C206)),C206&lt;1,MOD(C206,1)&lt;&gt;0,AND(F206&lt;&gt;"Activa",F206&lt;&gt;"Cancelada")),"REVISAR coste","Correcto")),"REVISAR coste")</f>
        <v/>
      </c>
      <c r="M206" s="21" t="str">
        <f aca="false">IF(A206="","",IF(L206&lt;&gt;"Correcto","Revisar coste",IF(F206="Cancelada","Baja efectiva",IF(NOT(ISNUMBER(K206)),"Completar fecha/preaviso",IF(D206&lt;Resumen!$E$4,"Cargo vencido",IF(K206&lt;Resumen!$E$4,"Preaviso vencido",IF(K206&lt;=Resumen!$E$4+7,"Revisar en 7 días","Más adelante")))))))</f>
        <v/>
      </c>
      <c r="N206" s="22" t="n">
        <f aca="false">IF(AND(F206="Activa",L206="Correcto",ISNUMBER(K206)),K206+ROW()/10000,1000000000)</f>
        <v>1000000000</v>
      </c>
      <c r="O206" s="23" t="str">
        <f aca="false">IF(AND(ISNUMBER(G206),G206&gt;0,L206="Correcto"),I206/G206,"n.a.")</f>
        <v>n.a.</v>
      </c>
      <c r="P206" s="0" t="n">
        <f aca="false">IF(COUNTA(A206:H206)&gt;0,ROW(),0)</f>
        <v>0</v>
      </c>
    </row>
    <row r="207" customFormat="false" ht="30" hidden="false" customHeight="true" outlineLevel="0" collapsed="false">
      <c r="A207" s="30"/>
      <c r="B207" s="31"/>
      <c r="C207" s="30"/>
      <c r="D207" s="32"/>
      <c r="E207" s="30"/>
      <c r="F207" s="30"/>
      <c r="G207" s="30"/>
      <c r="H207" s="30"/>
      <c r="I207" s="19" t="n">
        <f aca="false">IF(L207&lt;&gt;"Correcto",0,IF(F207="Activa",B207/C207,0))</f>
        <v>0</v>
      </c>
      <c r="J207" s="19" t="n">
        <f aca="false">I207*12</f>
        <v>0</v>
      </c>
      <c r="K207" s="20" t="str">
        <f aca="false">IF(AND(L207="Correcto",ISNUMBER(D207),OR(E207="",AND(ISNUMBER(E207),E207&gt;=0))),D207-N(E207),"")</f>
        <v/>
      </c>
      <c r="L207" s="9" t="str">
        <f aca="false">IFERROR(IF(COUNTA(A207:H207)=0,"",IF(OR(A207="",NOT(ISNUMBER(B207)),B207&lt;0,NOT(ISNUMBER(C207)),C207&lt;1,MOD(C207,1)&lt;&gt;0,AND(F207&lt;&gt;"Activa",F207&lt;&gt;"Cancelada")),"REVISAR coste","Correcto")),"REVISAR coste")</f>
        <v/>
      </c>
      <c r="M207" s="21" t="str">
        <f aca="false">IF(A207="","",IF(L207&lt;&gt;"Correcto","Revisar coste",IF(F207="Cancelada","Baja efectiva",IF(NOT(ISNUMBER(K207)),"Completar fecha/preaviso",IF(D207&lt;Resumen!$E$4,"Cargo vencido",IF(K207&lt;Resumen!$E$4,"Preaviso vencido",IF(K207&lt;=Resumen!$E$4+7,"Revisar en 7 días","Más adelante")))))))</f>
        <v/>
      </c>
      <c r="N207" s="22" t="n">
        <f aca="false">IF(AND(F207="Activa",L207="Correcto",ISNUMBER(K207)),K207+ROW()/10000,1000000000)</f>
        <v>1000000000</v>
      </c>
      <c r="O207" s="23" t="str">
        <f aca="false">IF(AND(ISNUMBER(G207),G207&gt;0,L207="Correcto"),I207/G207,"n.a.")</f>
        <v>n.a.</v>
      </c>
      <c r="P207" s="0" t="n">
        <f aca="false">IF(COUNTA(A207:H207)&gt;0,ROW(),0)</f>
        <v>0</v>
      </c>
    </row>
    <row r="208" customFormat="false" ht="30" hidden="false" customHeight="true" outlineLevel="0" collapsed="false">
      <c r="A208" s="30"/>
      <c r="B208" s="31"/>
      <c r="C208" s="30"/>
      <c r="D208" s="32"/>
      <c r="E208" s="30"/>
      <c r="F208" s="30"/>
      <c r="G208" s="30"/>
      <c r="H208" s="30"/>
      <c r="I208" s="19" t="n">
        <f aca="false">IF(L208&lt;&gt;"Correcto",0,IF(F208="Activa",B208/C208,0))</f>
        <v>0</v>
      </c>
      <c r="J208" s="19" t="n">
        <f aca="false">I208*12</f>
        <v>0</v>
      </c>
      <c r="K208" s="20" t="str">
        <f aca="false">IF(AND(L208="Correcto",ISNUMBER(D208),OR(E208="",AND(ISNUMBER(E208),E208&gt;=0))),D208-N(E208),"")</f>
        <v/>
      </c>
      <c r="L208" s="9" t="str">
        <f aca="false">IFERROR(IF(COUNTA(A208:H208)=0,"",IF(OR(A208="",NOT(ISNUMBER(B208)),B208&lt;0,NOT(ISNUMBER(C208)),C208&lt;1,MOD(C208,1)&lt;&gt;0,AND(F208&lt;&gt;"Activa",F208&lt;&gt;"Cancelada")),"REVISAR coste","Correcto")),"REVISAR coste")</f>
        <v/>
      </c>
      <c r="M208" s="21" t="str">
        <f aca="false">IF(A208="","",IF(L208&lt;&gt;"Correcto","Revisar coste",IF(F208="Cancelada","Baja efectiva",IF(NOT(ISNUMBER(K208)),"Completar fecha/preaviso",IF(D208&lt;Resumen!$E$4,"Cargo vencido",IF(K208&lt;Resumen!$E$4,"Preaviso vencido",IF(K208&lt;=Resumen!$E$4+7,"Revisar en 7 días","Más adelante")))))))</f>
        <v/>
      </c>
      <c r="N208" s="22" t="n">
        <f aca="false">IF(AND(F208="Activa",L208="Correcto",ISNUMBER(K208)),K208+ROW()/10000,1000000000)</f>
        <v>1000000000</v>
      </c>
      <c r="O208" s="23" t="str">
        <f aca="false">IF(AND(ISNUMBER(G208),G208&gt;0,L208="Correcto"),I208/G208,"n.a.")</f>
        <v>n.a.</v>
      </c>
      <c r="P208" s="0" t="n">
        <f aca="false">IF(COUNTA(A208:H208)&gt;0,ROW(),0)</f>
        <v>0</v>
      </c>
    </row>
    <row r="209" customFormat="false" ht="30" hidden="false" customHeight="true" outlineLevel="0" collapsed="false">
      <c r="A209" s="30"/>
      <c r="B209" s="31"/>
      <c r="C209" s="30"/>
      <c r="D209" s="32"/>
      <c r="E209" s="30"/>
      <c r="F209" s="30"/>
      <c r="G209" s="30"/>
      <c r="H209" s="30"/>
      <c r="I209" s="19" t="n">
        <f aca="false">IF(L209&lt;&gt;"Correcto",0,IF(F209="Activa",B209/C209,0))</f>
        <v>0</v>
      </c>
      <c r="J209" s="19" t="n">
        <f aca="false">I209*12</f>
        <v>0</v>
      </c>
      <c r="K209" s="20" t="str">
        <f aca="false">IF(AND(L209="Correcto",ISNUMBER(D209),OR(E209="",AND(ISNUMBER(E209),E209&gt;=0))),D209-N(E209),"")</f>
        <v/>
      </c>
      <c r="L209" s="9" t="str">
        <f aca="false">IFERROR(IF(COUNTA(A209:H209)=0,"",IF(OR(A209="",NOT(ISNUMBER(B209)),B209&lt;0,NOT(ISNUMBER(C209)),C209&lt;1,MOD(C209,1)&lt;&gt;0,AND(F209&lt;&gt;"Activa",F209&lt;&gt;"Cancelada")),"REVISAR coste","Correcto")),"REVISAR coste")</f>
        <v/>
      </c>
      <c r="M209" s="21" t="str">
        <f aca="false">IF(A209="","",IF(L209&lt;&gt;"Correcto","Revisar coste",IF(F209="Cancelada","Baja efectiva",IF(NOT(ISNUMBER(K209)),"Completar fecha/preaviso",IF(D209&lt;Resumen!$E$4,"Cargo vencido",IF(K209&lt;Resumen!$E$4,"Preaviso vencido",IF(K209&lt;=Resumen!$E$4+7,"Revisar en 7 días","Más adelante")))))))</f>
        <v/>
      </c>
      <c r="N209" s="22" t="n">
        <f aca="false">IF(AND(F209="Activa",L209="Correcto",ISNUMBER(K209)),K209+ROW()/10000,1000000000)</f>
        <v>1000000000</v>
      </c>
      <c r="O209" s="23" t="str">
        <f aca="false">IF(AND(ISNUMBER(G209),G209&gt;0,L209="Correcto"),I209/G209,"n.a.")</f>
        <v>n.a.</v>
      </c>
      <c r="P209" s="0" t="n">
        <f aca="false">IF(COUNTA(A209:H209)&gt;0,ROW(),0)</f>
        <v>0</v>
      </c>
    </row>
    <row r="210" customFormat="false" ht="30" hidden="false" customHeight="true" outlineLevel="0" collapsed="false">
      <c r="A210" s="30"/>
      <c r="B210" s="31"/>
      <c r="C210" s="30"/>
      <c r="D210" s="32"/>
      <c r="E210" s="30"/>
      <c r="F210" s="30"/>
      <c r="G210" s="30"/>
      <c r="H210" s="30"/>
      <c r="I210" s="19" t="n">
        <f aca="false">IF(L210&lt;&gt;"Correcto",0,IF(F210="Activa",B210/C210,0))</f>
        <v>0</v>
      </c>
      <c r="J210" s="19" t="n">
        <f aca="false">I210*12</f>
        <v>0</v>
      </c>
      <c r="K210" s="20" t="str">
        <f aca="false">IF(AND(L210="Correcto",ISNUMBER(D210),OR(E210="",AND(ISNUMBER(E210),E210&gt;=0))),D210-N(E210),"")</f>
        <v/>
      </c>
      <c r="L210" s="9" t="str">
        <f aca="false">IFERROR(IF(COUNTA(A210:H210)=0,"",IF(OR(A210="",NOT(ISNUMBER(B210)),B210&lt;0,NOT(ISNUMBER(C210)),C210&lt;1,MOD(C210,1)&lt;&gt;0,AND(F210&lt;&gt;"Activa",F210&lt;&gt;"Cancelada")),"REVISAR coste","Correcto")),"REVISAR coste")</f>
        <v/>
      </c>
      <c r="M210" s="21" t="str">
        <f aca="false">IF(A210="","",IF(L210&lt;&gt;"Correcto","Revisar coste",IF(F210="Cancelada","Baja efectiva",IF(NOT(ISNUMBER(K210)),"Completar fecha/preaviso",IF(D210&lt;Resumen!$E$4,"Cargo vencido",IF(K210&lt;Resumen!$E$4,"Preaviso vencido",IF(K210&lt;=Resumen!$E$4+7,"Revisar en 7 días","Más adelante")))))))</f>
        <v/>
      </c>
      <c r="N210" s="22" t="n">
        <f aca="false">IF(AND(F210="Activa",L210="Correcto",ISNUMBER(K210)),K210+ROW()/10000,1000000000)</f>
        <v>1000000000</v>
      </c>
      <c r="O210" s="23" t="str">
        <f aca="false">IF(AND(ISNUMBER(G210),G210&gt;0,L210="Correcto"),I210/G210,"n.a.")</f>
        <v>n.a.</v>
      </c>
      <c r="P210" s="0" t="n">
        <f aca="false">IF(COUNTA(A210:H210)&gt;0,ROW(),0)</f>
        <v>0</v>
      </c>
    </row>
    <row r="211" customFormat="false" ht="30" hidden="false" customHeight="true" outlineLevel="0" collapsed="false">
      <c r="A211" s="30"/>
      <c r="B211" s="31"/>
      <c r="C211" s="30"/>
      <c r="D211" s="32"/>
      <c r="E211" s="30"/>
      <c r="F211" s="30"/>
      <c r="G211" s="30"/>
      <c r="H211" s="30"/>
      <c r="I211" s="19" t="n">
        <f aca="false">IF(L211&lt;&gt;"Correcto",0,IF(F211="Activa",B211/C211,0))</f>
        <v>0</v>
      </c>
      <c r="J211" s="19" t="n">
        <f aca="false">I211*12</f>
        <v>0</v>
      </c>
      <c r="K211" s="20" t="str">
        <f aca="false">IF(AND(L211="Correcto",ISNUMBER(D211),OR(E211="",AND(ISNUMBER(E211),E211&gt;=0))),D211-N(E211),"")</f>
        <v/>
      </c>
      <c r="L211" s="9" t="str">
        <f aca="false">IFERROR(IF(COUNTA(A211:H211)=0,"",IF(OR(A211="",NOT(ISNUMBER(B211)),B211&lt;0,NOT(ISNUMBER(C211)),C211&lt;1,MOD(C211,1)&lt;&gt;0,AND(F211&lt;&gt;"Activa",F211&lt;&gt;"Cancelada")),"REVISAR coste","Correcto")),"REVISAR coste")</f>
        <v/>
      </c>
      <c r="M211" s="21" t="str">
        <f aca="false">IF(A211="","",IF(L211&lt;&gt;"Correcto","Revisar coste",IF(F211="Cancelada","Baja efectiva",IF(NOT(ISNUMBER(K211)),"Completar fecha/preaviso",IF(D211&lt;Resumen!$E$4,"Cargo vencido",IF(K211&lt;Resumen!$E$4,"Preaviso vencido",IF(K211&lt;=Resumen!$E$4+7,"Revisar en 7 días","Más adelante")))))))</f>
        <v/>
      </c>
      <c r="N211" s="22" t="n">
        <f aca="false">IF(AND(F211="Activa",L211="Correcto",ISNUMBER(K211)),K211+ROW()/10000,1000000000)</f>
        <v>1000000000</v>
      </c>
      <c r="O211" s="23" t="str">
        <f aca="false">IF(AND(ISNUMBER(G211),G211&gt;0,L211="Correcto"),I211/G211,"n.a.")</f>
        <v>n.a.</v>
      </c>
      <c r="P211" s="0" t="n">
        <f aca="false">IF(COUNTA(A211:H211)&gt;0,ROW(),0)</f>
        <v>0</v>
      </c>
    </row>
    <row r="212" customFormat="false" ht="30" hidden="false" customHeight="true" outlineLevel="0" collapsed="false">
      <c r="A212" s="30"/>
      <c r="B212" s="31"/>
      <c r="C212" s="30"/>
      <c r="D212" s="32"/>
      <c r="E212" s="30"/>
      <c r="F212" s="30"/>
      <c r="G212" s="30"/>
      <c r="H212" s="30"/>
      <c r="I212" s="19" t="n">
        <f aca="false">IF(L212&lt;&gt;"Correcto",0,IF(F212="Activa",B212/C212,0))</f>
        <v>0</v>
      </c>
      <c r="J212" s="19" t="n">
        <f aca="false">I212*12</f>
        <v>0</v>
      </c>
      <c r="K212" s="20" t="str">
        <f aca="false">IF(AND(L212="Correcto",ISNUMBER(D212),OR(E212="",AND(ISNUMBER(E212),E212&gt;=0))),D212-N(E212),"")</f>
        <v/>
      </c>
      <c r="L212" s="9" t="str">
        <f aca="false">IFERROR(IF(COUNTA(A212:H212)=0,"",IF(OR(A212="",NOT(ISNUMBER(B212)),B212&lt;0,NOT(ISNUMBER(C212)),C212&lt;1,MOD(C212,1)&lt;&gt;0,AND(F212&lt;&gt;"Activa",F212&lt;&gt;"Cancelada")),"REVISAR coste","Correcto")),"REVISAR coste")</f>
        <v/>
      </c>
      <c r="M212" s="21" t="str">
        <f aca="false">IF(A212="","",IF(L212&lt;&gt;"Correcto","Revisar coste",IF(F212="Cancelada","Baja efectiva",IF(NOT(ISNUMBER(K212)),"Completar fecha/preaviso",IF(D212&lt;Resumen!$E$4,"Cargo vencido",IF(K212&lt;Resumen!$E$4,"Preaviso vencido",IF(K212&lt;=Resumen!$E$4+7,"Revisar en 7 días","Más adelante")))))))</f>
        <v/>
      </c>
      <c r="N212" s="22" t="n">
        <f aca="false">IF(AND(F212="Activa",L212="Correcto",ISNUMBER(K212)),K212+ROW()/10000,1000000000)</f>
        <v>1000000000</v>
      </c>
      <c r="O212" s="23" t="str">
        <f aca="false">IF(AND(ISNUMBER(G212),G212&gt;0,L212="Correcto"),I212/G212,"n.a.")</f>
        <v>n.a.</v>
      </c>
      <c r="P212" s="0" t="n">
        <f aca="false">IF(COUNTA(A212:H212)&gt;0,ROW(),0)</f>
        <v>0</v>
      </c>
    </row>
    <row r="213" customFormat="false" ht="30" hidden="false" customHeight="true" outlineLevel="0" collapsed="false">
      <c r="A213" s="30"/>
      <c r="B213" s="31"/>
      <c r="C213" s="30"/>
      <c r="D213" s="32"/>
      <c r="E213" s="30"/>
      <c r="F213" s="30"/>
      <c r="G213" s="30"/>
      <c r="H213" s="30"/>
      <c r="I213" s="19" t="n">
        <f aca="false">IF(L213&lt;&gt;"Correcto",0,IF(F213="Activa",B213/C213,0))</f>
        <v>0</v>
      </c>
      <c r="J213" s="19" t="n">
        <f aca="false">I213*12</f>
        <v>0</v>
      </c>
      <c r="K213" s="20" t="str">
        <f aca="false">IF(AND(L213="Correcto",ISNUMBER(D213),OR(E213="",AND(ISNUMBER(E213),E213&gt;=0))),D213-N(E213),"")</f>
        <v/>
      </c>
      <c r="L213" s="9" t="str">
        <f aca="false">IFERROR(IF(COUNTA(A213:H213)=0,"",IF(OR(A213="",NOT(ISNUMBER(B213)),B213&lt;0,NOT(ISNUMBER(C213)),C213&lt;1,MOD(C213,1)&lt;&gt;0,AND(F213&lt;&gt;"Activa",F213&lt;&gt;"Cancelada")),"REVISAR coste","Correcto")),"REVISAR coste")</f>
        <v/>
      </c>
      <c r="M213" s="21" t="str">
        <f aca="false">IF(A213="","",IF(L213&lt;&gt;"Correcto","Revisar coste",IF(F213="Cancelada","Baja efectiva",IF(NOT(ISNUMBER(K213)),"Completar fecha/preaviso",IF(D213&lt;Resumen!$E$4,"Cargo vencido",IF(K213&lt;Resumen!$E$4,"Preaviso vencido",IF(K213&lt;=Resumen!$E$4+7,"Revisar en 7 días","Más adelante")))))))</f>
        <v/>
      </c>
      <c r="N213" s="22" t="n">
        <f aca="false">IF(AND(F213="Activa",L213="Correcto",ISNUMBER(K213)),K213+ROW()/10000,1000000000)</f>
        <v>1000000000</v>
      </c>
      <c r="O213" s="23" t="str">
        <f aca="false">IF(AND(ISNUMBER(G213),G213&gt;0,L213="Correcto"),I213/G213,"n.a.")</f>
        <v>n.a.</v>
      </c>
      <c r="P213" s="0" t="n">
        <f aca="false">IF(COUNTA(A213:H213)&gt;0,ROW(),0)</f>
        <v>0</v>
      </c>
    </row>
    <row r="214" customFormat="false" ht="30" hidden="false" customHeight="true" outlineLevel="0" collapsed="false">
      <c r="A214" s="30"/>
      <c r="B214" s="31"/>
      <c r="C214" s="30"/>
      <c r="D214" s="32"/>
      <c r="E214" s="30"/>
      <c r="F214" s="30"/>
      <c r="G214" s="30"/>
      <c r="H214" s="30"/>
      <c r="I214" s="19" t="n">
        <f aca="false">IF(L214&lt;&gt;"Correcto",0,IF(F214="Activa",B214/C214,0))</f>
        <v>0</v>
      </c>
      <c r="J214" s="19" t="n">
        <f aca="false">I214*12</f>
        <v>0</v>
      </c>
      <c r="K214" s="20" t="str">
        <f aca="false">IF(AND(L214="Correcto",ISNUMBER(D214),OR(E214="",AND(ISNUMBER(E214),E214&gt;=0))),D214-N(E214),"")</f>
        <v/>
      </c>
      <c r="L214" s="9" t="str">
        <f aca="false">IFERROR(IF(COUNTA(A214:H214)=0,"",IF(OR(A214="",NOT(ISNUMBER(B214)),B214&lt;0,NOT(ISNUMBER(C214)),C214&lt;1,MOD(C214,1)&lt;&gt;0,AND(F214&lt;&gt;"Activa",F214&lt;&gt;"Cancelada")),"REVISAR coste","Correcto")),"REVISAR coste")</f>
        <v/>
      </c>
      <c r="M214" s="21" t="str">
        <f aca="false">IF(A214="","",IF(L214&lt;&gt;"Correcto","Revisar coste",IF(F214="Cancelada","Baja efectiva",IF(NOT(ISNUMBER(K214)),"Completar fecha/preaviso",IF(D214&lt;Resumen!$E$4,"Cargo vencido",IF(K214&lt;Resumen!$E$4,"Preaviso vencido",IF(K214&lt;=Resumen!$E$4+7,"Revisar en 7 días","Más adelante")))))))</f>
        <v/>
      </c>
      <c r="N214" s="22" t="n">
        <f aca="false">IF(AND(F214="Activa",L214="Correcto",ISNUMBER(K214)),K214+ROW()/10000,1000000000)</f>
        <v>1000000000</v>
      </c>
      <c r="O214" s="23" t="str">
        <f aca="false">IF(AND(ISNUMBER(G214),G214&gt;0,L214="Correcto"),I214/G214,"n.a.")</f>
        <v>n.a.</v>
      </c>
      <c r="P214" s="0" t="n">
        <f aca="false">IF(COUNTA(A214:H214)&gt;0,ROW(),0)</f>
        <v>0</v>
      </c>
    </row>
    <row r="215" customFormat="false" ht="30" hidden="false" customHeight="true" outlineLevel="0" collapsed="false">
      <c r="A215" s="30"/>
      <c r="B215" s="31"/>
      <c r="C215" s="30"/>
      <c r="D215" s="32"/>
      <c r="E215" s="30"/>
      <c r="F215" s="30"/>
      <c r="G215" s="30"/>
      <c r="H215" s="30"/>
      <c r="I215" s="19" t="n">
        <f aca="false">IF(L215&lt;&gt;"Correcto",0,IF(F215="Activa",B215/C215,0))</f>
        <v>0</v>
      </c>
      <c r="J215" s="19" t="n">
        <f aca="false">I215*12</f>
        <v>0</v>
      </c>
      <c r="K215" s="20" t="str">
        <f aca="false">IF(AND(L215="Correcto",ISNUMBER(D215),OR(E215="",AND(ISNUMBER(E215),E215&gt;=0))),D215-N(E215),"")</f>
        <v/>
      </c>
      <c r="L215" s="9" t="str">
        <f aca="false">IFERROR(IF(COUNTA(A215:H215)=0,"",IF(OR(A215="",NOT(ISNUMBER(B215)),B215&lt;0,NOT(ISNUMBER(C215)),C215&lt;1,MOD(C215,1)&lt;&gt;0,AND(F215&lt;&gt;"Activa",F215&lt;&gt;"Cancelada")),"REVISAR coste","Correcto")),"REVISAR coste")</f>
        <v/>
      </c>
      <c r="M215" s="21" t="str">
        <f aca="false">IF(A215="","",IF(L215&lt;&gt;"Correcto","Revisar coste",IF(F215="Cancelada","Baja efectiva",IF(NOT(ISNUMBER(K215)),"Completar fecha/preaviso",IF(D215&lt;Resumen!$E$4,"Cargo vencido",IF(K215&lt;Resumen!$E$4,"Preaviso vencido",IF(K215&lt;=Resumen!$E$4+7,"Revisar en 7 días","Más adelante")))))))</f>
        <v/>
      </c>
      <c r="N215" s="22" t="n">
        <f aca="false">IF(AND(F215="Activa",L215="Correcto",ISNUMBER(K215)),K215+ROW()/10000,1000000000)</f>
        <v>1000000000</v>
      </c>
      <c r="O215" s="23" t="str">
        <f aca="false">IF(AND(ISNUMBER(G215),G215&gt;0,L215="Correcto"),I215/G215,"n.a.")</f>
        <v>n.a.</v>
      </c>
      <c r="P215" s="0" t="n">
        <f aca="false">IF(COUNTA(A215:H215)&gt;0,ROW(),0)</f>
        <v>0</v>
      </c>
    </row>
    <row r="216" customFormat="false" ht="30" hidden="false" customHeight="true" outlineLevel="0" collapsed="false">
      <c r="A216" s="30"/>
      <c r="B216" s="31"/>
      <c r="C216" s="30"/>
      <c r="D216" s="32"/>
      <c r="E216" s="30"/>
      <c r="F216" s="30"/>
      <c r="G216" s="30"/>
      <c r="H216" s="30"/>
      <c r="I216" s="19" t="n">
        <f aca="false">IF(L216&lt;&gt;"Correcto",0,IF(F216="Activa",B216/C216,0))</f>
        <v>0</v>
      </c>
      <c r="J216" s="19" t="n">
        <f aca="false">I216*12</f>
        <v>0</v>
      </c>
      <c r="K216" s="20" t="str">
        <f aca="false">IF(AND(L216="Correcto",ISNUMBER(D216),OR(E216="",AND(ISNUMBER(E216),E216&gt;=0))),D216-N(E216),"")</f>
        <v/>
      </c>
      <c r="L216" s="9" t="str">
        <f aca="false">IFERROR(IF(COUNTA(A216:H216)=0,"",IF(OR(A216="",NOT(ISNUMBER(B216)),B216&lt;0,NOT(ISNUMBER(C216)),C216&lt;1,MOD(C216,1)&lt;&gt;0,AND(F216&lt;&gt;"Activa",F216&lt;&gt;"Cancelada")),"REVISAR coste","Correcto")),"REVISAR coste")</f>
        <v/>
      </c>
      <c r="M216" s="21" t="str">
        <f aca="false">IF(A216="","",IF(L216&lt;&gt;"Correcto","Revisar coste",IF(F216="Cancelada","Baja efectiva",IF(NOT(ISNUMBER(K216)),"Completar fecha/preaviso",IF(D216&lt;Resumen!$E$4,"Cargo vencido",IF(K216&lt;Resumen!$E$4,"Preaviso vencido",IF(K216&lt;=Resumen!$E$4+7,"Revisar en 7 días","Más adelante")))))))</f>
        <v/>
      </c>
      <c r="N216" s="22" t="n">
        <f aca="false">IF(AND(F216="Activa",L216="Correcto",ISNUMBER(K216)),K216+ROW()/10000,1000000000)</f>
        <v>1000000000</v>
      </c>
      <c r="O216" s="23" t="str">
        <f aca="false">IF(AND(ISNUMBER(G216),G216&gt;0,L216="Correcto"),I216/G216,"n.a.")</f>
        <v>n.a.</v>
      </c>
      <c r="P216" s="0" t="n">
        <f aca="false">IF(COUNTA(A216:H216)&gt;0,ROW(),0)</f>
        <v>0</v>
      </c>
    </row>
    <row r="217" customFormat="false" ht="30" hidden="false" customHeight="true" outlineLevel="0" collapsed="false">
      <c r="A217" s="30"/>
      <c r="B217" s="31"/>
      <c r="C217" s="30"/>
      <c r="D217" s="32"/>
      <c r="E217" s="30"/>
      <c r="F217" s="30"/>
      <c r="G217" s="30"/>
      <c r="H217" s="30"/>
      <c r="I217" s="19" t="n">
        <f aca="false">IF(L217&lt;&gt;"Correcto",0,IF(F217="Activa",B217/C217,0))</f>
        <v>0</v>
      </c>
      <c r="J217" s="19" t="n">
        <f aca="false">I217*12</f>
        <v>0</v>
      </c>
      <c r="K217" s="20" t="str">
        <f aca="false">IF(AND(L217="Correcto",ISNUMBER(D217),OR(E217="",AND(ISNUMBER(E217),E217&gt;=0))),D217-N(E217),"")</f>
        <v/>
      </c>
      <c r="L217" s="9" t="str">
        <f aca="false">IFERROR(IF(COUNTA(A217:H217)=0,"",IF(OR(A217="",NOT(ISNUMBER(B217)),B217&lt;0,NOT(ISNUMBER(C217)),C217&lt;1,MOD(C217,1)&lt;&gt;0,AND(F217&lt;&gt;"Activa",F217&lt;&gt;"Cancelada")),"REVISAR coste","Correcto")),"REVISAR coste")</f>
        <v/>
      </c>
      <c r="M217" s="21" t="str">
        <f aca="false">IF(A217="","",IF(L217&lt;&gt;"Correcto","Revisar coste",IF(F217="Cancelada","Baja efectiva",IF(NOT(ISNUMBER(K217)),"Completar fecha/preaviso",IF(D217&lt;Resumen!$E$4,"Cargo vencido",IF(K217&lt;Resumen!$E$4,"Preaviso vencido",IF(K217&lt;=Resumen!$E$4+7,"Revisar en 7 días","Más adelante")))))))</f>
        <v/>
      </c>
      <c r="N217" s="22" t="n">
        <f aca="false">IF(AND(F217="Activa",L217="Correcto",ISNUMBER(K217)),K217+ROW()/10000,1000000000)</f>
        <v>1000000000</v>
      </c>
      <c r="O217" s="23" t="str">
        <f aca="false">IF(AND(ISNUMBER(G217),G217&gt;0,L217="Correcto"),I217/G217,"n.a.")</f>
        <v>n.a.</v>
      </c>
      <c r="P217" s="0" t="n">
        <f aca="false">IF(COUNTA(A217:H217)&gt;0,ROW(),0)</f>
        <v>0</v>
      </c>
    </row>
    <row r="218" customFormat="false" ht="30" hidden="false" customHeight="true" outlineLevel="0" collapsed="false">
      <c r="A218" s="30"/>
      <c r="B218" s="31"/>
      <c r="C218" s="30"/>
      <c r="D218" s="32"/>
      <c r="E218" s="30"/>
      <c r="F218" s="30"/>
      <c r="G218" s="30"/>
      <c r="H218" s="30"/>
      <c r="I218" s="19" t="n">
        <f aca="false">IF(L218&lt;&gt;"Correcto",0,IF(F218="Activa",B218/C218,0))</f>
        <v>0</v>
      </c>
      <c r="J218" s="19" t="n">
        <f aca="false">I218*12</f>
        <v>0</v>
      </c>
      <c r="K218" s="20" t="str">
        <f aca="false">IF(AND(L218="Correcto",ISNUMBER(D218),OR(E218="",AND(ISNUMBER(E218),E218&gt;=0))),D218-N(E218),"")</f>
        <v/>
      </c>
      <c r="L218" s="9" t="str">
        <f aca="false">IFERROR(IF(COUNTA(A218:H218)=0,"",IF(OR(A218="",NOT(ISNUMBER(B218)),B218&lt;0,NOT(ISNUMBER(C218)),C218&lt;1,MOD(C218,1)&lt;&gt;0,AND(F218&lt;&gt;"Activa",F218&lt;&gt;"Cancelada")),"REVISAR coste","Correcto")),"REVISAR coste")</f>
        <v/>
      </c>
      <c r="M218" s="21" t="str">
        <f aca="false">IF(A218="","",IF(L218&lt;&gt;"Correcto","Revisar coste",IF(F218="Cancelada","Baja efectiva",IF(NOT(ISNUMBER(K218)),"Completar fecha/preaviso",IF(D218&lt;Resumen!$E$4,"Cargo vencido",IF(K218&lt;Resumen!$E$4,"Preaviso vencido",IF(K218&lt;=Resumen!$E$4+7,"Revisar en 7 días","Más adelante")))))))</f>
        <v/>
      </c>
      <c r="N218" s="22" t="n">
        <f aca="false">IF(AND(F218="Activa",L218="Correcto",ISNUMBER(K218)),K218+ROW()/10000,1000000000)</f>
        <v>1000000000</v>
      </c>
      <c r="O218" s="23" t="str">
        <f aca="false">IF(AND(ISNUMBER(G218),G218&gt;0,L218="Correcto"),I218/G218,"n.a.")</f>
        <v>n.a.</v>
      </c>
      <c r="P218" s="0" t="n">
        <f aca="false">IF(COUNTA(A218:H218)&gt;0,ROW(),0)</f>
        <v>0</v>
      </c>
    </row>
    <row r="219" customFormat="false" ht="30" hidden="false" customHeight="true" outlineLevel="0" collapsed="false">
      <c r="A219" s="30"/>
      <c r="B219" s="31"/>
      <c r="C219" s="30"/>
      <c r="D219" s="32"/>
      <c r="E219" s="30"/>
      <c r="F219" s="30"/>
      <c r="G219" s="30"/>
      <c r="H219" s="30"/>
      <c r="I219" s="19" t="n">
        <f aca="false">IF(L219&lt;&gt;"Correcto",0,IF(F219="Activa",B219/C219,0))</f>
        <v>0</v>
      </c>
      <c r="J219" s="19" t="n">
        <f aca="false">I219*12</f>
        <v>0</v>
      </c>
      <c r="K219" s="20" t="str">
        <f aca="false">IF(AND(L219="Correcto",ISNUMBER(D219),OR(E219="",AND(ISNUMBER(E219),E219&gt;=0))),D219-N(E219),"")</f>
        <v/>
      </c>
      <c r="L219" s="9" t="str">
        <f aca="false">IFERROR(IF(COUNTA(A219:H219)=0,"",IF(OR(A219="",NOT(ISNUMBER(B219)),B219&lt;0,NOT(ISNUMBER(C219)),C219&lt;1,MOD(C219,1)&lt;&gt;0,AND(F219&lt;&gt;"Activa",F219&lt;&gt;"Cancelada")),"REVISAR coste","Correcto")),"REVISAR coste")</f>
        <v/>
      </c>
      <c r="M219" s="21" t="str">
        <f aca="false">IF(A219="","",IF(L219&lt;&gt;"Correcto","Revisar coste",IF(F219="Cancelada","Baja efectiva",IF(NOT(ISNUMBER(K219)),"Completar fecha/preaviso",IF(D219&lt;Resumen!$E$4,"Cargo vencido",IF(K219&lt;Resumen!$E$4,"Preaviso vencido",IF(K219&lt;=Resumen!$E$4+7,"Revisar en 7 días","Más adelante")))))))</f>
        <v/>
      </c>
      <c r="N219" s="22" t="n">
        <f aca="false">IF(AND(F219="Activa",L219="Correcto",ISNUMBER(K219)),K219+ROW()/10000,1000000000)</f>
        <v>1000000000</v>
      </c>
      <c r="O219" s="23" t="str">
        <f aca="false">IF(AND(ISNUMBER(G219),G219&gt;0,L219="Correcto"),I219/G219,"n.a.")</f>
        <v>n.a.</v>
      </c>
      <c r="P219" s="0" t="n">
        <f aca="false">IF(COUNTA(A219:H219)&gt;0,ROW(),0)</f>
        <v>0</v>
      </c>
    </row>
    <row r="220" customFormat="false" ht="30" hidden="false" customHeight="true" outlineLevel="0" collapsed="false">
      <c r="A220" s="30"/>
      <c r="B220" s="31"/>
      <c r="C220" s="30"/>
      <c r="D220" s="32"/>
      <c r="E220" s="30"/>
      <c r="F220" s="30"/>
      <c r="G220" s="30"/>
      <c r="H220" s="30"/>
      <c r="I220" s="19" t="n">
        <f aca="false">IF(L220&lt;&gt;"Correcto",0,IF(F220="Activa",B220/C220,0))</f>
        <v>0</v>
      </c>
      <c r="J220" s="19" t="n">
        <f aca="false">I220*12</f>
        <v>0</v>
      </c>
      <c r="K220" s="20" t="str">
        <f aca="false">IF(AND(L220="Correcto",ISNUMBER(D220),OR(E220="",AND(ISNUMBER(E220),E220&gt;=0))),D220-N(E220),"")</f>
        <v/>
      </c>
      <c r="L220" s="9" t="str">
        <f aca="false">IFERROR(IF(COUNTA(A220:H220)=0,"",IF(OR(A220="",NOT(ISNUMBER(B220)),B220&lt;0,NOT(ISNUMBER(C220)),C220&lt;1,MOD(C220,1)&lt;&gt;0,AND(F220&lt;&gt;"Activa",F220&lt;&gt;"Cancelada")),"REVISAR coste","Correcto")),"REVISAR coste")</f>
        <v/>
      </c>
      <c r="M220" s="21" t="str">
        <f aca="false">IF(A220="","",IF(L220&lt;&gt;"Correcto","Revisar coste",IF(F220="Cancelada","Baja efectiva",IF(NOT(ISNUMBER(K220)),"Completar fecha/preaviso",IF(D220&lt;Resumen!$E$4,"Cargo vencido",IF(K220&lt;Resumen!$E$4,"Preaviso vencido",IF(K220&lt;=Resumen!$E$4+7,"Revisar en 7 días","Más adelante")))))))</f>
        <v/>
      </c>
      <c r="N220" s="22" t="n">
        <f aca="false">IF(AND(F220="Activa",L220="Correcto",ISNUMBER(K220)),K220+ROW()/10000,1000000000)</f>
        <v>1000000000</v>
      </c>
      <c r="O220" s="23" t="str">
        <f aca="false">IF(AND(ISNUMBER(G220),G220&gt;0,L220="Correcto"),I220/G220,"n.a.")</f>
        <v>n.a.</v>
      </c>
      <c r="P220" s="0" t="n">
        <f aca="false">IF(COUNTA(A220:H220)&gt;0,ROW(),0)</f>
        <v>0</v>
      </c>
    </row>
    <row r="221" customFormat="false" ht="30" hidden="false" customHeight="true" outlineLevel="0" collapsed="false">
      <c r="A221" s="30"/>
      <c r="B221" s="31"/>
      <c r="C221" s="30"/>
      <c r="D221" s="32"/>
      <c r="E221" s="30"/>
      <c r="F221" s="30"/>
      <c r="G221" s="30"/>
      <c r="H221" s="30"/>
      <c r="I221" s="19" t="n">
        <f aca="false">IF(L221&lt;&gt;"Correcto",0,IF(F221="Activa",B221/C221,0))</f>
        <v>0</v>
      </c>
      <c r="J221" s="19" t="n">
        <f aca="false">I221*12</f>
        <v>0</v>
      </c>
      <c r="K221" s="20" t="str">
        <f aca="false">IF(AND(L221="Correcto",ISNUMBER(D221),OR(E221="",AND(ISNUMBER(E221),E221&gt;=0))),D221-N(E221),"")</f>
        <v/>
      </c>
      <c r="L221" s="9" t="str">
        <f aca="false">IFERROR(IF(COUNTA(A221:H221)=0,"",IF(OR(A221="",NOT(ISNUMBER(B221)),B221&lt;0,NOT(ISNUMBER(C221)),C221&lt;1,MOD(C221,1)&lt;&gt;0,AND(F221&lt;&gt;"Activa",F221&lt;&gt;"Cancelada")),"REVISAR coste","Correcto")),"REVISAR coste")</f>
        <v/>
      </c>
      <c r="M221" s="21" t="str">
        <f aca="false">IF(A221="","",IF(L221&lt;&gt;"Correcto","Revisar coste",IF(F221="Cancelada","Baja efectiva",IF(NOT(ISNUMBER(K221)),"Completar fecha/preaviso",IF(D221&lt;Resumen!$E$4,"Cargo vencido",IF(K221&lt;Resumen!$E$4,"Preaviso vencido",IF(K221&lt;=Resumen!$E$4+7,"Revisar en 7 días","Más adelante")))))))</f>
        <v/>
      </c>
      <c r="N221" s="22" t="n">
        <f aca="false">IF(AND(F221="Activa",L221="Correcto",ISNUMBER(K221)),K221+ROW()/10000,1000000000)</f>
        <v>1000000000</v>
      </c>
      <c r="O221" s="23" t="str">
        <f aca="false">IF(AND(ISNUMBER(G221),G221&gt;0,L221="Correcto"),I221/G221,"n.a.")</f>
        <v>n.a.</v>
      </c>
      <c r="P221" s="0" t="n">
        <f aca="false">IF(COUNTA(A221:H221)&gt;0,ROW(),0)</f>
        <v>0</v>
      </c>
    </row>
    <row r="222" customFormat="false" ht="30" hidden="false" customHeight="true" outlineLevel="0" collapsed="false">
      <c r="A222" s="30"/>
      <c r="B222" s="31"/>
      <c r="C222" s="30"/>
      <c r="D222" s="32"/>
      <c r="E222" s="30"/>
      <c r="F222" s="30"/>
      <c r="G222" s="30"/>
      <c r="H222" s="30"/>
      <c r="I222" s="19" t="n">
        <f aca="false">IF(L222&lt;&gt;"Correcto",0,IF(F222="Activa",B222/C222,0))</f>
        <v>0</v>
      </c>
      <c r="J222" s="19" t="n">
        <f aca="false">I222*12</f>
        <v>0</v>
      </c>
      <c r="K222" s="20" t="str">
        <f aca="false">IF(AND(L222="Correcto",ISNUMBER(D222),OR(E222="",AND(ISNUMBER(E222),E222&gt;=0))),D222-N(E222),"")</f>
        <v/>
      </c>
      <c r="L222" s="9" t="str">
        <f aca="false">IFERROR(IF(COUNTA(A222:H222)=0,"",IF(OR(A222="",NOT(ISNUMBER(B222)),B222&lt;0,NOT(ISNUMBER(C222)),C222&lt;1,MOD(C222,1)&lt;&gt;0,AND(F222&lt;&gt;"Activa",F222&lt;&gt;"Cancelada")),"REVISAR coste","Correcto")),"REVISAR coste")</f>
        <v/>
      </c>
      <c r="M222" s="21" t="str">
        <f aca="false">IF(A222="","",IF(L222&lt;&gt;"Correcto","Revisar coste",IF(F222="Cancelada","Baja efectiva",IF(NOT(ISNUMBER(K222)),"Completar fecha/preaviso",IF(D222&lt;Resumen!$E$4,"Cargo vencido",IF(K222&lt;Resumen!$E$4,"Preaviso vencido",IF(K222&lt;=Resumen!$E$4+7,"Revisar en 7 días","Más adelante")))))))</f>
        <v/>
      </c>
      <c r="N222" s="22" t="n">
        <f aca="false">IF(AND(F222="Activa",L222="Correcto",ISNUMBER(K222)),K222+ROW()/10000,1000000000)</f>
        <v>1000000000</v>
      </c>
      <c r="O222" s="23" t="str">
        <f aca="false">IF(AND(ISNUMBER(G222),G222&gt;0,L222="Correcto"),I222/G222,"n.a.")</f>
        <v>n.a.</v>
      </c>
      <c r="P222" s="0" t="n">
        <f aca="false">IF(COUNTA(A222:H222)&gt;0,ROW(),0)</f>
        <v>0</v>
      </c>
    </row>
    <row r="223" customFormat="false" ht="30" hidden="false" customHeight="true" outlineLevel="0" collapsed="false">
      <c r="A223" s="30"/>
      <c r="B223" s="31"/>
      <c r="C223" s="30"/>
      <c r="D223" s="32"/>
      <c r="E223" s="30"/>
      <c r="F223" s="30"/>
      <c r="G223" s="30"/>
      <c r="H223" s="30"/>
      <c r="I223" s="19" t="n">
        <f aca="false">IF(L223&lt;&gt;"Correcto",0,IF(F223="Activa",B223/C223,0))</f>
        <v>0</v>
      </c>
      <c r="J223" s="19" t="n">
        <f aca="false">I223*12</f>
        <v>0</v>
      </c>
      <c r="K223" s="20" t="str">
        <f aca="false">IF(AND(L223="Correcto",ISNUMBER(D223),OR(E223="",AND(ISNUMBER(E223),E223&gt;=0))),D223-N(E223),"")</f>
        <v/>
      </c>
      <c r="L223" s="9" t="str">
        <f aca="false">IFERROR(IF(COUNTA(A223:H223)=0,"",IF(OR(A223="",NOT(ISNUMBER(B223)),B223&lt;0,NOT(ISNUMBER(C223)),C223&lt;1,MOD(C223,1)&lt;&gt;0,AND(F223&lt;&gt;"Activa",F223&lt;&gt;"Cancelada")),"REVISAR coste","Correcto")),"REVISAR coste")</f>
        <v/>
      </c>
      <c r="M223" s="21" t="str">
        <f aca="false">IF(A223="","",IF(L223&lt;&gt;"Correcto","Revisar coste",IF(F223="Cancelada","Baja efectiva",IF(NOT(ISNUMBER(K223)),"Completar fecha/preaviso",IF(D223&lt;Resumen!$E$4,"Cargo vencido",IF(K223&lt;Resumen!$E$4,"Preaviso vencido",IF(K223&lt;=Resumen!$E$4+7,"Revisar en 7 días","Más adelante")))))))</f>
        <v/>
      </c>
      <c r="N223" s="22" t="n">
        <f aca="false">IF(AND(F223="Activa",L223="Correcto",ISNUMBER(K223)),K223+ROW()/10000,1000000000)</f>
        <v>1000000000</v>
      </c>
      <c r="O223" s="23" t="str">
        <f aca="false">IF(AND(ISNUMBER(G223),G223&gt;0,L223="Correcto"),I223/G223,"n.a.")</f>
        <v>n.a.</v>
      </c>
      <c r="P223" s="0" t="n">
        <f aca="false">IF(COUNTA(A223:H223)&gt;0,ROW(),0)</f>
        <v>0</v>
      </c>
    </row>
    <row r="224" customFormat="false" ht="30" hidden="false" customHeight="true" outlineLevel="0" collapsed="false">
      <c r="A224" s="30"/>
      <c r="B224" s="31"/>
      <c r="C224" s="30"/>
      <c r="D224" s="32"/>
      <c r="E224" s="30"/>
      <c r="F224" s="30"/>
      <c r="G224" s="30"/>
      <c r="H224" s="30"/>
      <c r="I224" s="19" t="n">
        <f aca="false">IF(L224&lt;&gt;"Correcto",0,IF(F224="Activa",B224/C224,0))</f>
        <v>0</v>
      </c>
      <c r="J224" s="19" t="n">
        <f aca="false">I224*12</f>
        <v>0</v>
      </c>
      <c r="K224" s="20" t="str">
        <f aca="false">IF(AND(L224="Correcto",ISNUMBER(D224),OR(E224="",AND(ISNUMBER(E224),E224&gt;=0))),D224-N(E224),"")</f>
        <v/>
      </c>
      <c r="L224" s="9" t="str">
        <f aca="false">IFERROR(IF(COUNTA(A224:H224)=0,"",IF(OR(A224="",NOT(ISNUMBER(B224)),B224&lt;0,NOT(ISNUMBER(C224)),C224&lt;1,MOD(C224,1)&lt;&gt;0,AND(F224&lt;&gt;"Activa",F224&lt;&gt;"Cancelada")),"REVISAR coste","Correcto")),"REVISAR coste")</f>
        <v/>
      </c>
      <c r="M224" s="21" t="str">
        <f aca="false">IF(A224="","",IF(L224&lt;&gt;"Correcto","Revisar coste",IF(F224="Cancelada","Baja efectiva",IF(NOT(ISNUMBER(K224)),"Completar fecha/preaviso",IF(D224&lt;Resumen!$E$4,"Cargo vencido",IF(K224&lt;Resumen!$E$4,"Preaviso vencido",IF(K224&lt;=Resumen!$E$4+7,"Revisar en 7 días","Más adelante")))))))</f>
        <v/>
      </c>
      <c r="N224" s="22" t="n">
        <f aca="false">IF(AND(F224="Activa",L224="Correcto",ISNUMBER(K224)),K224+ROW()/10000,1000000000)</f>
        <v>1000000000</v>
      </c>
      <c r="O224" s="23" t="str">
        <f aca="false">IF(AND(ISNUMBER(G224),G224&gt;0,L224="Correcto"),I224/G224,"n.a.")</f>
        <v>n.a.</v>
      </c>
      <c r="P224" s="0" t="n">
        <f aca="false">IF(COUNTA(A224:H224)&gt;0,ROW(),0)</f>
        <v>0</v>
      </c>
    </row>
    <row r="225" customFormat="false" ht="30" hidden="false" customHeight="true" outlineLevel="0" collapsed="false">
      <c r="A225" s="30"/>
      <c r="B225" s="31"/>
      <c r="C225" s="30"/>
      <c r="D225" s="32"/>
      <c r="E225" s="30"/>
      <c r="F225" s="30"/>
      <c r="G225" s="30"/>
      <c r="H225" s="30"/>
      <c r="I225" s="19" t="n">
        <f aca="false">IF(L225&lt;&gt;"Correcto",0,IF(F225="Activa",B225/C225,0))</f>
        <v>0</v>
      </c>
      <c r="J225" s="19" t="n">
        <f aca="false">I225*12</f>
        <v>0</v>
      </c>
      <c r="K225" s="20" t="str">
        <f aca="false">IF(AND(L225="Correcto",ISNUMBER(D225),OR(E225="",AND(ISNUMBER(E225),E225&gt;=0))),D225-N(E225),"")</f>
        <v/>
      </c>
      <c r="L225" s="9" t="str">
        <f aca="false">IFERROR(IF(COUNTA(A225:H225)=0,"",IF(OR(A225="",NOT(ISNUMBER(B225)),B225&lt;0,NOT(ISNUMBER(C225)),C225&lt;1,MOD(C225,1)&lt;&gt;0,AND(F225&lt;&gt;"Activa",F225&lt;&gt;"Cancelada")),"REVISAR coste","Correcto")),"REVISAR coste")</f>
        <v/>
      </c>
      <c r="M225" s="21" t="str">
        <f aca="false">IF(A225="","",IF(L225&lt;&gt;"Correcto","Revisar coste",IF(F225="Cancelada","Baja efectiva",IF(NOT(ISNUMBER(K225)),"Completar fecha/preaviso",IF(D225&lt;Resumen!$E$4,"Cargo vencido",IF(K225&lt;Resumen!$E$4,"Preaviso vencido",IF(K225&lt;=Resumen!$E$4+7,"Revisar en 7 días","Más adelante")))))))</f>
        <v/>
      </c>
      <c r="N225" s="22" t="n">
        <f aca="false">IF(AND(F225="Activa",L225="Correcto",ISNUMBER(K225)),K225+ROW()/10000,1000000000)</f>
        <v>1000000000</v>
      </c>
      <c r="O225" s="23" t="str">
        <f aca="false">IF(AND(ISNUMBER(G225),G225&gt;0,L225="Correcto"),I225/G225,"n.a.")</f>
        <v>n.a.</v>
      </c>
      <c r="P225" s="0" t="n">
        <f aca="false">IF(COUNTA(A225:H225)&gt;0,ROW(),0)</f>
        <v>0</v>
      </c>
    </row>
    <row r="226" customFormat="false" ht="30" hidden="false" customHeight="true" outlineLevel="0" collapsed="false">
      <c r="A226" s="30"/>
      <c r="B226" s="31"/>
      <c r="C226" s="30"/>
      <c r="D226" s="32"/>
      <c r="E226" s="30"/>
      <c r="F226" s="30"/>
      <c r="G226" s="30"/>
      <c r="H226" s="30"/>
      <c r="I226" s="19" t="n">
        <f aca="false">IF(L226&lt;&gt;"Correcto",0,IF(F226="Activa",B226/C226,0))</f>
        <v>0</v>
      </c>
      <c r="J226" s="19" t="n">
        <f aca="false">I226*12</f>
        <v>0</v>
      </c>
      <c r="K226" s="20" t="str">
        <f aca="false">IF(AND(L226="Correcto",ISNUMBER(D226),OR(E226="",AND(ISNUMBER(E226),E226&gt;=0))),D226-N(E226),"")</f>
        <v/>
      </c>
      <c r="L226" s="9" t="str">
        <f aca="false">IFERROR(IF(COUNTA(A226:H226)=0,"",IF(OR(A226="",NOT(ISNUMBER(B226)),B226&lt;0,NOT(ISNUMBER(C226)),C226&lt;1,MOD(C226,1)&lt;&gt;0,AND(F226&lt;&gt;"Activa",F226&lt;&gt;"Cancelada")),"REVISAR coste","Correcto")),"REVISAR coste")</f>
        <v/>
      </c>
      <c r="M226" s="21" t="str">
        <f aca="false">IF(A226="","",IF(L226&lt;&gt;"Correcto","Revisar coste",IF(F226="Cancelada","Baja efectiva",IF(NOT(ISNUMBER(K226)),"Completar fecha/preaviso",IF(D226&lt;Resumen!$E$4,"Cargo vencido",IF(K226&lt;Resumen!$E$4,"Preaviso vencido",IF(K226&lt;=Resumen!$E$4+7,"Revisar en 7 días","Más adelante")))))))</f>
        <v/>
      </c>
      <c r="N226" s="22" t="n">
        <f aca="false">IF(AND(F226="Activa",L226="Correcto",ISNUMBER(K226)),K226+ROW()/10000,1000000000)</f>
        <v>1000000000</v>
      </c>
      <c r="O226" s="23" t="str">
        <f aca="false">IF(AND(ISNUMBER(G226),G226&gt;0,L226="Correcto"),I226/G226,"n.a.")</f>
        <v>n.a.</v>
      </c>
      <c r="P226" s="0" t="n">
        <f aca="false">IF(COUNTA(A226:H226)&gt;0,ROW(),0)</f>
        <v>0</v>
      </c>
    </row>
    <row r="227" customFormat="false" ht="30" hidden="false" customHeight="true" outlineLevel="0" collapsed="false">
      <c r="A227" s="30"/>
      <c r="B227" s="31"/>
      <c r="C227" s="30"/>
      <c r="D227" s="32"/>
      <c r="E227" s="30"/>
      <c r="F227" s="30"/>
      <c r="G227" s="30"/>
      <c r="H227" s="30"/>
      <c r="I227" s="19" t="n">
        <f aca="false">IF(L227&lt;&gt;"Correcto",0,IF(F227="Activa",B227/C227,0))</f>
        <v>0</v>
      </c>
      <c r="J227" s="19" t="n">
        <f aca="false">I227*12</f>
        <v>0</v>
      </c>
      <c r="K227" s="20" t="str">
        <f aca="false">IF(AND(L227="Correcto",ISNUMBER(D227),OR(E227="",AND(ISNUMBER(E227),E227&gt;=0))),D227-N(E227),"")</f>
        <v/>
      </c>
      <c r="L227" s="9" t="str">
        <f aca="false">IFERROR(IF(COUNTA(A227:H227)=0,"",IF(OR(A227="",NOT(ISNUMBER(B227)),B227&lt;0,NOT(ISNUMBER(C227)),C227&lt;1,MOD(C227,1)&lt;&gt;0,AND(F227&lt;&gt;"Activa",F227&lt;&gt;"Cancelada")),"REVISAR coste","Correcto")),"REVISAR coste")</f>
        <v/>
      </c>
      <c r="M227" s="21" t="str">
        <f aca="false">IF(A227="","",IF(L227&lt;&gt;"Correcto","Revisar coste",IF(F227="Cancelada","Baja efectiva",IF(NOT(ISNUMBER(K227)),"Completar fecha/preaviso",IF(D227&lt;Resumen!$E$4,"Cargo vencido",IF(K227&lt;Resumen!$E$4,"Preaviso vencido",IF(K227&lt;=Resumen!$E$4+7,"Revisar en 7 días","Más adelante")))))))</f>
        <v/>
      </c>
      <c r="N227" s="22" t="n">
        <f aca="false">IF(AND(F227="Activa",L227="Correcto",ISNUMBER(K227)),K227+ROW()/10000,1000000000)</f>
        <v>1000000000</v>
      </c>
      <c r="O227" s="23" t="str">
        <f aca="false">IF(AND(ISNUMBER(G227),G227&gt;0,L227="Correcto"),I227/G227,"n.a.")</f>
        <v>n.a.</v>
      </c>
      <c r="P227" s="0" t="n">
        <f aca="false">IF(COUNTA(A227:H227)&gt;0,ROW(),0)</f>
        <v>0</v>
      </c>
    </row>
    <row r="228" customFormat="false" ht="30" hidden="false" customHeight="true" outlineLevel="0" collapsed="false">
      <c r="A228" s="30"/>
      <c r="B228" s="31"/>
      <c r="C228" s="30"/>
      <c r="D228" s="32"/>
      <c r="E228" s="30"/>
      <c r="F228" s="30"/>
      <c r="G228" s="30"/>
      <c r="H228" s="30"/>
      <c r="I228" s="19" t="n">
        <f aca="false">IF(L228&lt;&gt;"Correcto",0,IF(F228="Activa",B228/C228,0))</f>
        <v>0</v>
      </c>
      <c r="J228" s="19" t="n">
        <f aca="false">I228*12</f>
        <v>0</v>
      </c>
      <c r="K228" s="20" t="str">
        <f aca="false">IF(AND(L228="Correcto",ISNUMBER(D228),OR(E228="",AND(ISNUMBER(E228),E228&gt;=0))),D228-N(E228),"")</f>
        <v/>
      </c>
      <c r="L228" s="9" t="str">
        <f aca="false">IFERROR(IF(COUNTA(A228:H228)=0,"",IF(OR(A228="",NOT(ISNUMBER(B228)),B228&lt;0,NOT(ISNUMBER(C228)),C228&lt;1,MOD(C228,1)&lt;&gt;0,AND(F228&lt;&gt;"Activa",F228&lt;&gt;"Cancelada")),"REVISAR coste","Correcto")),"REVISAR coste")</f>
        <v/>
      </c>
      <c r="M228" s="21" t="str">
        <f aca="false">IF(A228="","",IF(L228&lt;&gt;"Correcto","Revisar coste",IF(F228="Cancelada","Baja efectiva",IF(NOT(ISNUMBER(K228)),"Completar fecha/preaviso",IF(D228&lt;Resumen!$E$4,"Cargo vencido",IF(K228&lt;Resumen!$E$4,"Preaviso vencido",IF(K228&lt;=Resumen!$E$4+7,"Revisar en 7 días","Más adelante")))))))</f>
        <v/>
      </c>
      <c r="N228" s="22" t="n">
        <f aca="false">IF(AND(F228="Activa",L228="Correcto",ISNUMBER(K228)),K228+ROW()/10000,1000000000)</f>
        <v>1000000000</v>
      </c>
      <c r="O228" s="23" t="str">
        <f aca="false">IF(AND(ISNUMBER(G228),G228&gt;0,L228="Correcto"),I228/G228,"n.a.")</f>
        <v>n.a.</v>
      </c>
      <c r="P228" s="0" t="n">
        <f aca="false">IF(COUNTA(A228:H228)&gt;0,ROW(),0)</f>
        <v>0</v>
      </c>
    </row>
    <row r="229" customFormat="false" ht="30" hidden="false" customHeight="true" outlineLevel="0" collapsed="false">
      <c r="A229" s="30"/>
      <c r="B229" s="31"/>
      <c r="C229" s="30"/>
      <c r="D229" s="32"/>
      <c r="E229" s="30"/>
      <c r="F229" s="30"/>
      <c r="G229" s="30"/>
      <c r="H229" s="30"/>
      <c r="I229" s="19" t="n">
        <f aca="false">IF(L229&lt;&gt;"Correcto",0,IF(F229="Activa",B229/C229,0))</f>
        <v>0</v>
      </c>
      <c r="J229" s="19" t="n">
        <f aca="false">I229*12</f>
        <v>0</v>
      </c>
      <c r="K229" s="20" t="str">
        <f aca="false">IF(AND(L229="Correcto",ISNUMBER(D229),OR(E229="",AND(ISNUMBER(E229),E229&gt;=0))),D229-N(E229),"")</f>
        <v/>
      </c>
      <c r="L229" s="9" t="str">
        <f aca="false">IFERROR(IF(COUNTA(A229:H229)=0,"",IF(OR(A229="",NOT(ISNUMBER(B229)),B229&lt;0,NOT(ISNUMBER(C229)),C229&lt;1,MOD(C229,1)&lt;&gt;0,AND(F229&lt;&gt;"Activa",F229&lt;&gt;"Cancelada")),"REVISAR coste","Correcto")),"REVISAR coste")</f>
        <v/>
      </c>
      <c r="M229" s="21" t="str">
        <f aca="false">IF(A229="","",IF(L229&lt;&gt;"Correcto","Revisar coste",IF(F229="Cancelada","Baja efectiva",IF(NOT(ISNUMBER(K229)),"Completar fecha/preaviso",IF(D229&lt;Resumen!$E$4,"Cargo vencido",IF(K229&lt;Resumen!$E$4,"Preaviso vencido",IF(K229&lt;=Resumen!$E$4+7,"Revisar en 7 días","Más adelante")))))))</f>
        <v/>
      </c>
      <c r="N229" s="22" t="n">
        <f aca="false">IF(AND(F229="Activa",L229="Correcto",ISNUMBER(K229)),K229+ROW()/10000,1000000000)</f>
        <v>1000000000</v>
      </c>
      <c r="O229" s="23" t="str">
        <f aca="false">IF(AND(ISNUMBER(G229),G229&gt;0,L229="Correcto"),I229/G229,"n.a.")</f>
        <v>n.a.</v>
      </c>
      <c r="P229" s="0" t="n">
        <f aca="false">IF(COUNTA(A229:H229)&gt;0,ROW(),0)</f>
        <v>0</v>
      </c>
    </row>
    <row r="230" customFormat="false" ht="30" hidden="false" customHeight="true" outlineLevel="0" collapsed="false">
      <c r="A230" s="30"/>
      <c r="B230" s="31"/>
      <c r="C230" s="30"/>
      <c r="D230" s="32"/>
      <c r="E230" s="30"/>
      <c r="F230" s="30"/>
      <c r="G230" s="30"/>
      <c r="H230" s="30"/>
      <c r="I230" s="19" t="n">
        <f aca="false">IF(L230&lt;&gt;"Correcto",0,IF(F230="Activa",B230/C230,0))</f>
        <v>0</v>
      </c>
      <c r="J230" s="19" t="n">
        <f aca="false">I230*12</f>
        <v>0</v>
      </c>
      <c r="K230" s="20" t="str">
        <f aca="false">IF(AND(L230="Correcto",ISNUMBER(D230),OR(E230="",AND(ISNUMBER(E230),E230&gt;=0))),D230-N(E230),"")</f>
        <v/>
      </c>
      <c r="L230" s="9" t="str">
        <f aca="false">IFERROR(IF(COUNTA(A230:H230)=0,"",IF(OR(A230="",NOT(ISNUMBER(B230)),B230&lt;0,NOT(ISNUMBER(C230)),C230&lt;1,MOD(C230,1)&lt;&gt;0,AND(F230&lt;&gt;"Activa",F230&lt;&gt;"Cancelada")),"REVISAR coste","Correcto")),"REVISAR coste")</f>
        <v/>
      </c>
      <c r="M230" s="21" t="str">
        <f aca="false">IF(A230="","",IF(L230&lt;&gt;"Correcto","Revisar coste",IF(F230="Cancelada","Baja efectiva",IF(NOT(ISNUMBER(K230)),"Completar fecha/preaviso",IF(D230&lt;Resumen!$E$4,"Cargo vencido",IF(K230&lt;Resumen!$E$4,"Preaviso vencido",IF(K230&lt;=Resumen!$E$4+7,"Revisar en 7 días","Más adelante")))))))</f>
        <v/>
      </c>
      <c r="N230" s="22" t="n">
        <f aca="false">IF(AND(F230="Activa",L230="Correcto",ISNUMBER(K230)),K230+ROW()/10000,1000000000)</f>
        <v>1000000000</v>
      </c>
      <c r="O230" s="23" t="str">
        <f aca="false">IF(AND(ISNUMBER(G230),G230&gt;0,L230="Correcto"),I230/G230,"n.a.")</f>
        <v>n.a.</v>
      </c>
      <c r="P230" s="0" t="n">
        <f aca="false">IF(COUNTA(A230:H230)&gt;0,ROW(),0)</f>
        <v>0</v>
      </c>
    </row>
    <row r="231" customFormat="false" ht="30" hidden="false" customHeight="true" outlineLevel="0" collapsed="false">
      <c r="A231" s="30"/>
      <c r="B231" s="31"/>
      <c r="C231" s="30"/>
      <c r="D231" s="32"/>
      <c r="E231" s="30"/>
      <c r="F231" s="30"/>
      <c r="G231" s="30"/>
      <c r="H231" s="30"/>
      <c r="I231" s="19" t="n">
        <f aca="false">IF(L231&lt;&gt;"Correcto",0,IF(F231="Activa",B231/C231,0))</f>
        <v>0</v>
      </c>
      <c r="J231" s="19" t="n">
        <f aca="false">I231*12</f>
        <v>0</v>
      </c>
      <c r="K231" s="20" t="str">
        <f aca="false">IF(AND(L231="Correcto",ISNUMBER(D231),OR(E231="",AND(ISNUMBER(E231),E231&gt;=0))),D231-N(E231),"")</f>
        <v/>
      </c>
      <c r="L231" s="9" t="str">
        <f aca="false">IFERROR(IF(COUNTA(A231:H231)=0,"",IF(OR(A231="",NOT(ISNUMBER(B231)),B231&lt;0,NOT(ISNUMBER(C231)),C231&lt;1,MOD(C231,1)&lt;&gt;0,AND(F231&lt;&gt;"Activa",F231&lt;&gt;"Cancelada")),"REVISAR coste","Correcto")),"REVISAR coste")</f>
        <v/>
      </c>
      <c r="M231" s="21" t="str">
        <f aca="false">IF(A231="","",IF(L231&lt;&gt;"Correcto","Revisar coste",IF(F231="Cancelada","Baja efectiva",IF(NOT(ISNUMBER(K231)),"Completar fecha/preaviso",IF(D231&lt;Resumen!$E$4,"Cargo vencido",IF(K231&lt;Resumen!$E$4,"Preaviso vencido",IF(K231&lt;=Resumen!$E$4+7,"Revisar en 7 días","Más adelante")))))))</f>
        <v/>
      </c>
      <c r="N231" s="22" t="n">
        <f aca="false">IF(AND(F231="Activa",L231="Correcto",ISNUMBER(K231)),K231+ROW()/10000,1000000000)</f>
        <v>1000000000</v>
      </c>
      <c r="O231" s="23" t="str">
        <f aca="false">IF(AND(ISNUMBER(G231),G231&gt;0,L231="Correcto"),I231/G231,"n.a.")</f>
        <v>n.a.</v>
      </c>
      <c r="P231" s="0" t="n">
        <f aca="false">IF(COUNTA(A231:H231)&gt;0,ROW(),0)</f>
        <v>0</v>
      </c>
    </row>
    <row r="232" customFormat="false" ht="30" hidden="false" customHeight="true" outlineLevel="0" collapsed="false">
      <c r="A232" s="30"/>
      <c r="B232" s="31"/>
      <c r="C232" s="30"/>
      <c r="D232" s="32"/>
      <c r="E232" s="30"/>
      <c r="F232" s="30"/>
      <c r="G232" s="30"/>
      <c r="H232" s="30"/>
      <c r="I232" s="19" t="n">
        <f aca="false">IF(L232&lt;&gt;"Correcto",0,IF(F232="Activa",B232/C232,0))</f>
        <v>0</v>
      </c>
      <c r="J232" s="19" t="n">
        <f aca="false">I232*12</f>
        <v>0</v>
      </c>
      <c r="K232" s="20" t="str">
        <f aca="false">IF(AND(L232="Correcto",ISNUMBER(D232),OR(E232="",AND(ISNUMBER(E232),E232&gt;=0))),D232-N(E232),"")</f>
        <v/>
      </c>
      <c r="L232" s="9" t="str">
        <f aca="false">IFERROR(IF(COUNTA(A232:H232)=0,"",IF(OR(A232="",NOT(ISNUMBER(B232)),B232&lt;0,NOT(ISNUMBER(C232)),C232&lt;1,MOD(C232,1)&lt;&gt;0,AND(F232&lt;&gt;"Activa",F232&lt;&gt;"Cancelada")),"REVISAR coste","Correcto")),"REVISAR coste")</f>
        <v/>
      </c>
      <c r="M232" s="21" t="str">
        <f aca="false">IF(A232="","",IF(L232&lt;&gt;"Correcto","Revisar coste",IF(F232="Cancelada","Baja efectiva",IF(NOT(ISNUMBER(K232)),"Completar fecha/preaviso",IF(D232&lt;Resumen!$E$4,"Cargo vencido",IF(K232&lt;Resumen!$E$4,"Preaviso vencido",IF(K232&lt;=Resumen!$E$4+7,"Revisar en 7 días","Más adelante")))))))</f>
        <v/>
      </c>
      <c r="N232" s="22" t="n">
        <f aca="false">IF(AND(F232="Activa",L232="Correcto",ISNUMBER(K232)),K232+ROW()/10000,1000000000)</f>
        <v>1000000000</v>
      </c>
      <c r="O232" s="23" t="str">
        <f aca="false">IF(AND(ISNUMBER(G232),G232&gt;0,L232="Correcto"),I232/G232,"n.a.")</f>
        <v>n.a.</v>
      </c>
      <c r="P232" s="0" t="n">
        <f aca="false">IF(COUNTA(A232:H232)&gt;0,ROW(),0)</f>
        <v>0</v>
      </c>
    </row>
    <row r="233" customFormat="false" ht="30" hidden="false" customHeight="true" outlineLevel="0" collapsed="false">
      <c r="A233" s="30"/>
      <c r="B233" s="31"/>
      <c r="C233" s="30"/>
      <c r="D233" s="32"/>
      <c r="E233" s="30"/>
      <c r="F233" s="30"/>
      <c r="G233" s="30"/>
      <c r="H233" s="30"/>
      <c r="I233" s="19" t="n">
        <f aca="false">IF(L233&lt;&gt;"Correcto",0,IF(F233="Activa",B233/C233,0))</f>
        <v>0</v>
      </c>
      <c r="J233" s="19" t="n">
        <f aca="false">I233*12</f>
        <v>0</v>
      </c>
      <c r="K233" s="20" t="str">
        <f aca="false">IF(AND(L233="Correcto",ISNUMBER(D233),OR(E233="",AND(ISNUMBER(E233),E233&gt;=0))),D233-N(E233),"")</f>
        <v/>
      </c>
      <c r="L233" s="9" t="str">
        <f aca="false">IFERROR(IF(COUNTA(A233:H233)=0,"",IF(OR(A233="",NOT(ISNUMBER(B233)),B233&lt;0,NOT(ISNUMBER(C233)),C233&lt;1,MOD(C233,1)&lt;&gt;0,AND(F233&lt;&gt;"Activa",F233&lt;&gt;"Cancelada")),"REVISAR coste","Correcto")),"REVISAR coste")</f>
        <v/>
      </c>
      <c r="M233" s="21" t="str">
        <f aca="false">IF(A233="","",IF(L233&lt;&gt;"Correcto","Revisar coste",IF(F233="Cancelada","Baja efectiva",IF(NOT(ISNUMBER(K233)),"Completar fecha/preaviso",IF(D233&lt;Resumen!$E$4,"Cargo vencido",IF(K233&lt;Resumen!$E$4,"Preaviso vencido",IF(K233&lt;=Resumen!$E$4+7,"Revisar en 7 días","Más adelante")))))))</f>
        <v/>
      </c>
      <c r="N233" s="22" t="n">
        <f aca="false">IF(AND(F233="Activa",L233="Correcto",ISNUMBER(K233)),K233+ROW()/10000,1000000000)</f>
        <v>1000000000</v>
      </c>
      <c r="O233" s="23" t="str">
        <f aca="false">IF(AND(ISNUMBER(G233),G233&gt;0,L233="Correcto"),I233/G233,"n.a.")</f>
        <v>n.a.</v>
      </c>
      <c r="P233" s="0" t="n">
        <f aca="false">IF(COUNTA(A233:H233)&gt;0,ROW(),0)</f>
        <v>0</v>
      </c>
    </row>
    <row r="234" customFormat="false" ht="30" hidden="false" customHeight="true" outlineLevel="0" collapsed="false">
      <c r="A234" s="30"/>
      <c r="B234" s="31"/>
      <c r="C234" s="30"/>
      <c r="D234" s="32"/>
      <c r="E234" s="30"/>
      <c r="F234" s="30"/>
      <c r="G234" s="30"/>
      <c r="H234" s="30"/>
      <c r="I234" s="19" t="n">
        <f aca="false">IF(L234&lt;&gt;"Correcto",0,IF(F234="Activa",B234/C234,0))</f>
        <v>0</v>
      </c>
      <c r="J234" s="19" t="n">
        <f aca="false">I234*12</f>
        <v>0</v>
      </c>
      <c r="K234" s="20" t="str">
        <f aca="false">IF(AND(L234="Correcto",ISNUMBER(D234),OR(E234="",AND(ISNUMBER(E234),E234&gt;=0))),D234-N(E234),"")</f>
        <v/>
      </c>
      <c r="L234" s="9" t="str">
        <f aca="false">IFERROR(IF(COUNTA(A234:H234)=0,"",IF(OR(A234="",NOT(ISNUMBER(B234)),B234&lt;0,NOT(ISNUMBER(C234)),C234&lt;1,MOD(C234,1)&lt;&gt;0,AND(F234&lt;&gt;"Activa",F234&lt;&gt;"Cancelada")),"REVISAR coste","Correcto")),"REVISAR coste")</f>
        <v/>
      </c>
      <c r="M234" s="21" t="str">
        <f aca="false">IF(A234="","",IF(L234&lt;&gt;"Correcto","Revisar coste",IF(F234="Cancelada","Baja efectiva",IF(NOT(ISNUMBER(K234)),"Completar fecha/preaviso",IF(D234&lt;Resumen!$E$4,"Cargo vencido",IF(K234&lt;Resumen!$E$4,"Preaviso vencido",IF(K234&lt;=Resumen!$E$4+7,"Revisar en 7 días","Más adelante")))))))</f>
        <v/>
      </c>
      <c r="N234" s="22" t="n">
        <f aca="false">IF(AND(F234="Activa",L234="Correcto",ISNUMBER(K234)),K234+ROW()/10000,1000000000)</f>
        <v>1000000000</v>
      </c>
      <c r="O234" s="23" t="str">
        <f aca="false">IF(AND(ISNUMBER(G234),G234&gt;0,L234="Correcto"),I234/G234,"n.a.")</f>
        <v>n.a.</v>
      </c>
      <c r="P234" s="0" t="n">
        <f aca="false">IF(COUNTA(A234:H234)&gt;0,ROW(),0)</f>
        <v>0</v>
      </c>
    </row>
    <row r="235" customFormat="false" ht="30" hidden="false" customHeight="true" outlineLevel="0" collapsed="false">
      <c r="A235" s="30"/>
      <c r="B235" s="31"/>
      <c r="C235" s="30"/>
      <c r="D235" s="32"/>
      <c r="E235" s="30"/>
      <c r="F235" s="30"/>
      <c r="G235" s="30"/>
      <c r="H235" s="30"/>
      <c r="I235" s="19" t="n">
        <f aca="false">IF(L235&lt;&gt;"Correcto",0,IF(F235="Activa",B235/C235,0))</f>
        <v>0</v>
      </c>
      <c r="J235" s="19" t="n">
        <f aca="false">I235*12</f>
        <v>0</v>
      </c>
      <c r="K235" s="20" t="str">
        <f aca="false">IF(AND(L235="Correcto",ISNUMBER(D235),OR(E235="",AND(ISNUMBER(E235),E235&gt;=0))),D235-N(E235),"")</f>
        <v/>
      </c>
      <c r="L235" s="9" t="str">
        <f aca="false">IFERROR(IF(COUNTA(A235:H235)=0,"",IF(OR(A235="",NOT(ISNUMBER(B235)),B235&lt;0,NOT(ISNUMBER(C235)),C235&lt;1,MOD(C235,1)&lt;&gt;0,AND(F235&lt;&gt;"Activa",F235&lt;&gt;"Cancelada")),"REVISAR coste","Correcto")),"REVISAR coste")</f>
        <v/>
      </c>
      <c r="M235" s="21" t="str">
        <f aca="false">IF(A235="","",IF(L235&lt;&gt;"Correcto","Revisar coste",IF(F235="Cancelada","Baja efectiva",IF(NOT(ISNUMBER(K235)),"Completar fecha/preaviso",IF(D235&lt;Resumen!$E$4,"Cargo vencido",IF(K235&lt;Resumen!$E$4,"Preaviso vencido",IF(K235&lt;=Resumen!$E$4+7,"Revisar en 7 días","Más adelante")))))))</f>
        <v/>
      </c>
      <c r="N235" s="22" t="n">
        <f aca="false">IF(AND(F235="Activa",L235="Correcto",ISNUMBER(K235)),K235+ROW()/10000,1000000000)</f>
        <v>1000000000</v>
      </c>
      <c r="O235" s="23" t="str">
        <f aca="false">IF(AND(ISNUMBER(G235),G235&gt;0,L235="Correcto"),I235/G235,"n.a.")</f>
        <v>n.a.</v>
      </c>
      <c r="P235" s="0" t="n">
        <f aca="false">IF(COUNTA(A235:H235)&gt;0,ROW(),0)</f>
        <v>0</v>
      </c>
    </row>
    <row r="236" customFormat="false" ht="30" hidden="false" customHeight="true" outlineLevel="0" collapsed="false">
      <c r="A236" s="30"/>
      <c r="B236" s="31"/>
      <c r="C236" s="30"/>
      <c r="D236" s="32"/>
      <c r="E236" s="30"/>
      <c r="F236" s="30"/>
      <c r="G236" s="30"/>
      <c r="H236" s="30"/>
      <c r="I236" s="19" t="n">
        <f aca="false">IF(L236&lt;&gt;"Correcto",0,IF(F236="Activa",B236/C236,0))</f>
        <v>0</v>
      </c>
      <c r="J236" s="19" t="n">
        <f aca="false">I236*12</f>
        <v>0</v>
      </c>
      <c r="K236" s="20" t="str">
        <f aca="false">IF(AND(L236="Correcto",ISNUMBER(D236),OR(E236="",AND(ISNUMBER(E236),E236&gt;=0))),D236-N(E236),"")</f>
        <v/>
      </c>
      <c r="L236" s="9" t="str">
        <f aca="false">IFERROR(IF(COUNTA(A236:H236)=0,"",IF(OR(A236="",NOT(ISNUMBER(B236)),B236&lt;0,NOT(ISNUMBER(C236)),C236&lt;1,MOD(C236,1)&lt;&gt;0,AND(F236&lt;&gt;"Activa",F236&lt;&gt;"Cancelada")),"REVISAR coste","Correcto")),"REVISAR coste")</f>
        <v/>
      </c>
      <c r="M236" s="21" t="str">
        <f aca="false">IF(A236="","",IF(L236&lt;&gt;"Correcto","Revisar coste",IF(F236="Cancelada","Baja efectiva",IF(NOT(ISNUMBER(K236)),"Completar fecha/preaviso",IF(D236&lt;Resumen!$E$4,"Cargo vencido",IF(K236&lt;Resumen!$E$4,"Preaviso vencido",IF(K236&lt;=Resumen!$E$4+7,"Revisar en 7 días","Más adelante")))))))</f>
        <v/>
      </c>
      <c r="N236" s="22" t="n">
        <f aca="false">IF(AND(F236="Activa",L236="Correcto",ISNUMBER(K236)),K236+ROW()/10000,1000000000)</f>
        <v>1000000000</v>
      </c>
      <c r="O236" s="23" t="str">
        <f aca="false">IF(AND(ISNUMBER(G236),G236&gt;0,L236="Correcto"),I236/G236,"n.a.")</f>
        <v>n.a.</v>
      </c>
      <c r="P236" s="0" t="n">
        <f aca="false">IF(COUNTA(A236:H236)&gt;0,ROW(),0)</f>
        <v>0</v>
      </c>
    </row>
    <row r="237" customFormat="false" ht="30" hidden="false" customHeight="true" outlineLevel="0" collapsed="false">
      <c r="A237" s="30"/>
      <c r="B237" s="31"/>
      <c r="C237" s="30"/>
      <c r="D237" s="32"/>
      <c r="E237" s="30"/>
      <c r="F237" s="30"/>
      <c r="G237" s="30"/>
      <c r="H237" s="30"/>
      <c r="I237" s="19" t="n">
        <f aca="false">IF(L237&lt;&gt;"Correcto",0,IF(F237="Activa",B237/C237,0))</f>
        <v>0</v>
      </c>
      <c r="J237" s="19" t="n">
        <f aca="false">I237*12</f>
        <v>0</v>
      </c>
      <c r="K237" s="20" t="str">
        <f aca="false">IF(AND(L237="Correcto",ISNUMBER(D237),OR(E237="",AND(ISNUMBER(E237),E237&gt;=0))),D237-N(E237),"")</f>
        <v/>
      </c>
      <c r="L237" s="9" t="str">
        <f aca="false">IFERROR(IF(COUNTA(A237:H237)=0,"",IF(OR(A237="",NOT(ISNUMBER(B237)),B237&lt;0,NOT(ISNUMBER(C237)),C237&lt;1,MOD(C237,1)&lt;&gt;0,AND(F237&lt;&gt;"Activa",F237&lt;&gt;"Cancelada")),"REVISAR coste","Correcto")),"REVISAR coste")</f>
        <v/>
      </c>
      <c r="M237" s="21" t="str">
        <f aca="false">IF(A237="","",IF(L237&lt;&gt;"Correcto","Revisar coste",IF(F237="Cancelada","Baja efectiva",IF(NOT(ISNUMBER(K237)),"Completar fecha/preaviso",IF(D237&lt;Resumen!$E$4,"Cargo vencido",IF(K237&lt;Resumen!$E$4,"Preaviso vencido",IF(K237&lt;=Resumen!$E$4+7,"Revisar en 7 días","Más adelante")))))))</f>
        <v/>
      </c>
      <c r="N237" s="22" t="n">
        <f aca="false">IF(AND(F237="Activa",L237="Correcto",ISNUMBER(K237)),K237+ROW()/10000,1000000000)</f>
        <v>1000000000</v>
      </c>
      <c r="O237" s="23" t="str">
        <f aca="false">IF(AND(ISNUMBER(G237),G237&gt;0,L237="Correcto"),I237/G237,"n.a.")</f>
        <v>n.a.</v>
      </c>
      <c r="P237" s="0" t="n">
        <f aca="false">IF(COUNTA(A237:H237)&gt;0,ROW(),0)</f>
        <v>0</v>
      </c>
    </row>
    <row r="238" customFormat="false" ht="30" hidden="false" customHeight="true" outlineLevel="0" collapsed="false">
      <c r="A238" s="30"/>
      <c r="B238" s="31"/>
      <c r="C238" s="30"/>
      <c r="D238" s="32"/>
      <c r="E238" s="30"/>
      <c r="F238" s="30"/>
      <c r="G238" s="30"/>
      <c r="H238" s="30"/>
      <c r="I238" s="19" t="n">
        <f aca="false">IF(L238&lt;&gt;"Correcto",0,IF(F238="Activa",B238/C238,0))</f>
        <v>0</v>
      </c>
      <c r="J238" s="19" t="n">
        <f aca="false">I238*12</f>
        <v>0</v>
      </c>
      <c r="K238" s="20" t="str">
        <f aca="false">IF(AND(L238="Correcto",ISNUMBER(D238),OR(E238="",AND(ISNUMBER(E238),E238&gt;=0))),D238-N(E238),"")</f>
        <v/>
      </c>
      <c r="L238" s="9" t="str">
        <f aca="false">IFERROR(IF(COUNTA(A238:H238)=0,"",IF(OR(A238="",NOT(ISNUMBER(B238)),B238&lt;0,NOT(ISNUMBER(C238)),C238&lt;1,MOD(C238,1)&lt;&gt;0,AND(F238&lt;&gt;"Activa",F238&lt;&gt;"Cancelada")),"REVISAR coste","Correcto")),"REVISAR coste")</f>
        <v/>
      </c>
      <c r="M238" s="21" t="str">
        <f aca="false">IF(A238="","",IF(L238&lt;&gt;"Correcto","Revisar coste",IF(F238="Cancelada","Baja efectiva",IF(NOT(ISNUMBER(K238)),"Completar fecha/preaviso",IF(D238&lt;Resumen!$E$4,"Cargo vencido",IF(K238&lt;Resumen!$E$4,"Preaviso vencido",IF(K238&lt;=Resumen!$E$4+7,"Revisar en 7 días","Más adelante")))))))</f>
        <v/>
      </c>
      <c r="N238" s="22" t="n">
        <f aca="false">IF(AND(F238="Activa",L238="Correcto",ISNUMBER(K238)),K238+ROW()/10000,1000000000)</f>
        <v>1000000000</v>
      </c>
      <c r="O238" s="23" t="str">
        <f aca="false">IF(AND(ISNUMBER(G238),G238&gt;0,L238="Correcto"),I238/G238,"n.a.")</f>
        <v>n.a.</v>
      </c>
      <c r="P238" s="0" t="n">
        <f aca="false">IF(COUNTA(A238:H238)&gt;0,ROW(),0)</f>
        <v>0</v>
      </c>
    </row>
    <row r="239" customFormat="false" ht="30" hidden="false" customHeight="true" outlineLevel="0" collapsed="false">
      <c r="A239" s="30"/>
      <c r="B239" s="31"/>
      <c r="C239" s="30"/>
      <c r="D239" s="32"/>
      <c r="E239" s="30"/>
      <c r="F239" s="30"/>
      <c r="G239" s="30"/>
      <c r="H239" s="30"/>
      <c r="I239" s="19" t="n">
        <f aca="false">IF(L239&lt;&gt;"Correcto",0,IF(F239="Activa",B239/C239,0))</f>
        <v>0</v>
      </c>
      <c r="J239" s="19" t="n">
        <f aca="false">I239*12</f>
        <v>0</v>
      </c>
      <c r="K239" s="20" t="str">
        <f aca="false">IF(AND(L239="Correcto",ISNUMBER(D239),OR(E239="",AND(ISNUMBER(E239),E239&gt;=0))),D239-N(E239),"")</f>
        <v/>
      </c>
      <c r="L239" s="9" t="str">
        <f aca="false">IFERROR(IF(COUNTA(A239:H239)=0,"",IF(OR(A239="",NOT(ISNUMBER(B239)),B239&lt;0,NOT(ISNUMBER(C239)),C239&lt;1,MOD(C239,1)&lt;&gt;0,AND(F239&lt;&gt;"Activa",F239&lt;&gt;"Cancelada")),"REVISAR coste","Correcto")),"REVISAR coste")</f>
        <v/>
      </c>
      <c r="M239" s="21" t="str">
        <f aca="false">IF(A239="","",IF(L239&lt;&gt;"Correcto","Revisar coste",IF(F239="Cancelada","Baja efectiva",IF(NOT(ISNUMBER(K239)),"Completar fecha/preaviso",IF(D239&lt;Resumen!$E$4,"Cargo vencido",IF(K239&lt;Resumen!$E$4,"Preaviso vencido",IF(K239&lt;=Resumen!$E$4+7,"Revisar en 7 días","Más adelante")))))))</f>
        <v/>
      </c>
      <c r="N239" s="22" t="n">
        <f aca="false">IF(AND(F239="Activa",L239="Correcto",ISNUMBER(K239)),K239+ROW()/10000,1000000000)</f>
        <v>1000000000</v>
      </c>
      <c r="O239" s="23" t="str">
        <f aca="false">IF(AND(ISNUMBER(G239),G239&gt;0,L239="Correcto"),I239/G239,"n.a.")</f>
        <v>n.a.</v>
      </c>
      <c r="P239" s="0" t="n">
        <f aca="false">IF(COUNTA(A239:H239)&gt;0,ROW(),0)</f>
        <v>0</v>
      </c>
    </row>
    <row r="240" customFormat="false" ht="30" hidden="false" customHeight="true" outlineLevel="0" collapsed="false">
      <c r="A240" s="30"/>
      <c r="B240" s="31"/>
      <c r="C240" s="30"/>
      <c r="D240" s="32"/>
      <c r="E240" s="30"/>
      <c r="F240" s="30"/>
      <c r="G240" s="30"/>
      <c r="H240" s="30"/>
      <c r="I240" s="19" t="n">
        <f aca="false">IF(L240&lt;&gt;"Correcto",0,IF(F240="Activa",B240/C240,0))</f>
        <v>0</v>
      </c>
      <c r="J240" s="19" t="n">
        <f aca="false">I240*12</f>
        <v>0</v>
      </c>
      <c r="K240" s="20" t="str">
        <f aca="false">IF(AND(L240="Correcto",ISNUMBER(D240),OR(E240="",AND(ISNUMBER(E240),E240&gt;=0))),D240-N(E240),"")</f>
        <v/>
      </c>
      <c r="L240" s="9" t="str">
        <f aca="false">IFERROR(IF(COUNTA(A240:H240)=0,"",IF(OR(A240="",NOT(ISNUMBER(B240)),B240&lt;0,NOT(ISNUMBER(C240)),C240&lt;1,MOD(C240,1)&lt;&gt;0,AND(F240&lt;&gt;"Activa",F240&lt;&gt;"Cancelada")),"REVISAR coste","Correcto")),"REVISAR coste")</f>
        <v/>
      </c>
      <c r="M240" s="21" t="str">
        <f aca="false">IF(A240="","",IF(L240&lt;&gt;"Correcto","Revisar coste",IF(F240="Cancelada","Baja efectiva",IF(NOT(ISNUMBER(K240)),"Completar fecha/preaviso",IF(D240&lt;Resumen!$E$4,"Cargo vencido",IF(K240&lt;Resumen!$E$4,"Preaviso vencido",IF(K240&lt;=Resumen!$E$4+7,"Revisar en 7 días","Más adelante")))))))</f>
        <v/>
      </c>
      <c r="N240" s="22" t="n">
        <f aca="false">IF(AND(F240="Activa",L240="Correcto",ISNUMBER(K240)),K240+ROW()/10000,1000000000)</f>
        <v>1000000000</v>
      </c>
      <c r="O240" s="23" t="str">
        <f aca="false">IF(AND(ISNUMBER(G240),G240&gt;0,L240="Correcto"),I240/G240,"n.a.")</f>
        <v>n.a.</v>
      </c>
      <c r="P240" s="0" t="n">
        <f aca="false">IF(COUNTA(A240:H240)&gt;0,ROW(),0)</f>
        <v>0</v>
      </c>
    </row>
    <row r="241" customFormat="false" ht="30" hidden="false" customHeight="true" outlineLevel="0" collapsed="false">
      <c r="A241" s="30"/>
      <c r="B241" s="31"/>
      <c r="C241" s="30"/>
      <c r="D241" s="32"/>
      <c r="E241" s="30"/>
      <c r="F241" s="30"/>
      <c r="G241" s="30"/>
      <c r="H241" s="30"/>
      <c r="I241" s="19" t="n">
        <f aca="false">IF(L241&lt;&gt;"Correcto",0,IF(F241="Activa",B241/C241,0))</f>
        <v>0</v>
      </c>
      <c r="J241" s="19" t="n">
        <f aca="false">I241*12</f>
        <v>0</v>
      </c>
      <c r="K241" s="20" t="str">
        <f aca="false">IF(AND(L241="Correcto",ISNUMBER(D241),OR(E241="",AND(ISNUMBER(E241),E241&gt;=0))),D241-N(E241),"")</f>
        <v/>
      </c>
      <c r="L241" s="9" t="str">
        <f aca="false">IFERROR(IF(COUNTA(A241:H241)=0,"",IF(OR(A241="",NOT(ISNUMBER(B241)),B241&lt;0,NOT(ISNUMBER(C241)),C241&lt;1,MOD(C241,1)&lt;&gt;0,AND(F241&lt;&gt;"Activa",F241&lt;&gt;"Cancelada")),"REVISAR coste","Correcto")),"REVISAR coste")</f>
        <v/>
      </c>
      <c r="M241" s="21" t="str">
        <f aca="false">IF(A241="","",IF(L241&lt;&gt;"Correcto","Revisar coste",IF(F241="Cancelada","Baja efectiva",IF(NOT(ISNUMBER(K241)),"Completar fecha/preaviso",IF(D241&lt;Resumen!$E$4,"Cargo vencido",IF(K241&lt;Resumen!$E$4,"Preaviso vencido",IF(K241&lt;=Resumen!$E$4+7,"Revisar en 7 días","Más adelante")))))))</f>
        <v/>
      </c>
      <c r="N241" s="22" t="n">
        <f aca="false">IF(AND(F241="Activa",L241="Correcto",ISNUMBER(K241)),K241+ROW()/10000,1000000000)</f>
        <v>1000000000</v>
      </c>
      <c r="O241" s="23" t="str">
        <f aca="false">IF(AND(ISNUMBER(G241),G241&gt;0,L241="Correcto"),I241/G241,"n.a.")</f>
        <v>n.a.</v>
      </c>
      <c r="P241" s="0" t="n">
        <f aca="false">IF(COUNTA(A241:H241)&gt;0,ROW(),0)</f>
        <v>0</v>
      </c>
    </row>
    <row r="242" customFormat="false" ht="30" hidden="false" customHeight="true" outlineLevel="0" collapsed="false">
      <c r="A242" s="30"/>
      <c r="B242" s="31"/>
      <c r="C242" s="30"/>
      <c r="D242" s="32"/>
      <c r="E242" s="30"/>
      <c r="F242" s="30"/>
      <c r="G242" s="30"/>
      <c r="H242" s="30"/>
      <c r="I242" s="19" t="n">
        <f aca="false">IF(L242&lt;&gt;"Correcto",0,IF(F242="Activa",B242/C242,0))</f>
        <v>0</v>
      </c>
      <c r="J242" s="19" t="n">
        <f aca="false">I242*12</f>
        <v>0</v>
      </c>
      <c r="K242" s="20" t="str">
        <f aca="false">IF(AND(L242="Correcto",ISNUMBER(D242),OR(E242="",AND(ISNUMBER(E242),E242&gt;=0))),D242-N(E242),"")</f>
        <v/>
      </c>
      <c r="L242" s="9" t="str">
        <f aca="false">IFERROR(IF(COUNTA(A242:H242)=0,"",IF(OR(A242="",NOT(ISNUMBER(B242)),B242&lt;0,NOT(ISNUMBER(C242)),C242&lt;1,MOD(C242,1)&lt;&gt;0,AND(F242&lt;&gt;"Activa",F242&lt;&gt;"Cancelada")),"REVISAR coste","Correcto")),"REVISAR coste")</f>
        <v/>
      </c>
      <c r="M242" s="21" t="str">
        <f aca="false">IF(A242="","",IF(L242&lt;&gt;"Correcto","Revisar coste",IF(F242="Cancelada","Baja efectiva",IF(NOT(ISNUMBER(K242)),"Completar fecha/preaviso",IF(D242&lt;Resumen!$E$4,"Cargo vencido",IF(K242&lt;Resumen!$E$4,"Preaviso vencido",IF(K242&lt;=Resumen!$E$4+7,"Revisar en 7 días","Más adelante")))))))</f>
        <v/>
      </c>
      <c r="N242" s="22" t="n">
        <f aca="false">IF(AND(F242="Activa",L242="Correcto",ISNUMBER(K242)),K242+ROW()/10000,1000000000)</f>
        <v>1000000000</v>
      </c>
      <c r="O242" s="23" t="str">
        <f aca="false">IF(AND(ISNUMBER(G242),G242&gt;0,L242="Correcto"),I242/G242,"n.a.")</f>
        <v>n.a.</v>
      </c>
      <c r="P242" s="0" t="n">
        <f aca="false">IF(COUNTA(A242:H242)&gt;0,ROW(),0)</f>
        <v>0</v>
      </c>
    </row>
    <row r="243" customFormat="false" ht="30" hidden="false" customHeight="true" outlineLevel="0" collapsed="false">
      <c r="A243" s="30"/>
      <c r="B243" s="31"/>
      <c r="C243" s="30"/>
      <c r="D243" s="32"/>
      <c r="E243" s="30"/>
      <c r="F243" s="30"/>
      <c r="G243" s="30"/>
      <c r="H243" s="30"/>
      <c r="I243" s="19" t="n">
        <f aca="false">IF(L243&lt;&gt;"Correcto",0,IF(F243="Activa",B243/C243,0))</f>
        <v>0</v>
      </c>
      <c r="J243" s="19" t="n">
        <f aca="false">I243*12</f>
        <v>0</v>
      </c>
      <c r="K243" s="20" t="str">
        <f aca="false">IF(AND(L243="Correcto",ISNUMBER(D243),OR(E243="",AND(ISNUMBER(E243),E243&gt;=0))),D243-N(E243),"")</f>
        <v/>
      </c>
      <c r="L243" s="9" t="str">
        <f aca="false">IFERROR(IF(COUNTA(A243:H243)=0,"",IF(OR(A243="",NOT(ISNUMBER(B243)),B243&lt;0,NOT(ISNUMBER(C243)),C243&lt;1,MOD(C243,1)&lt;&gt;0,AND(F243&lt;&gt;"Activa",F243&lt;&gt;"Cancelada")),"REVISAR coste","Correcto")),"REVISAR coste")</f>
        <v/>
      </c>
      <c r="M243" s="21" t="str">
        <f aca="false">IF(A243="","",IF(L243&lt;&gt;"Correcto","Revisar coste",IF(F243="Cancelada","Baja efectiva",IF(NOT(ISNUMBER(K243)),"Completar fecha/preaviso",IF(D243&lt;Resumen!$E$4,"Cargo vencido",IF(K243&lt;Resumen!$E$4,"Preaviso vencido",IF(K243&lt;=Resumen!$E$4+7,"Revisar en 7 días","Más adelante")))))))</f>
        <v/>
      </c>
      <c r="N243" s="22" t="n">
        <f aca="false">IF(AND(F243="Activa",L243="Correcto",ISNUMBER(K243)),K243+ROW()/10000,1000000000)</f>
        <v>1000000000</v>
      </c>
      <c r="O243" s="23" t="str">
        <f aca="false">IF(AND(ISNUMBER(G243),G243&gt;0,L243="Correcto"),I243/G243,"n.a.")</f>
        <v>n.a.</v>
      </c>
      <c r="P243" s="0" t="n">
        <f aca="false">IF(COUNTA(A243:H243)&gt;0,ROW(),0)</f>
        <v>0</v>
      </c>
    </row>
    <row r="244" customFormat="false" ht="30" hidden="false" customHeight="true" outlineLevel="0" collapsed="false">
      <c r="A244" s="30"/>
      <c r="B244" s="31"/>
      <c r="C244" s="30"/>
      <c r="D244" s="32"/>
      <c r="E244" s="30"/>
      <c r="F244" s="30"/>
      <c r="G244" s="30"/>
      <c r="H244" s="30"/>
      <c r="I244" s="19" t="n">
        <f aca="false">IF(L244&lt;&gt;"Correcto",0,IF(F244="Activa",B244/C244,0))</f>
        <v>0</v>
      </c>
      <c r="J244" s="19" t="n">
        <f aca="false">I244*12</f>
        <v>0</v>
      </c>
      <c r="K244" s="20" t="str">
        <f aca="false">IF(AND(L244="Correcto",ISNUMBER(D244),OR(E244="",AND(ISNUMBER(E244),E244&gt;=0))),D244-N(E244),"")</f>
        <v/>
      </c>
      <c r="L244" s="9" t="str">
        <f aca="false">IFERROR(IF(COUNTA(A244:H244)=0,"",IF(OR(A244="",NOT(ISNUMBER(B244)),B244&lt;0,NOT(ISNUMBER(C244)),C244&lt;1,MOD(C244,1)&lt;&gt;0,AND(F244&lt;&gt;"Activa",F244&lt;&gt;"Cancelada")),"REVISAR coste","Correcto")),"REVISAR coste")</f>
        <v/>
      </c>
      <c r="M244" s="21" t="str">
        <f aca="false">IF(A244="","",IF(L244&lt;&gt;"Correcto","Revisar coste",IF(F244="Cancelada","Baja efectiva",IF(NOT(ISNUMBER(K244)),"Completar fecha/preaviso",IF(D244&lt;Resumen!$E$4,"Cargo vencido",IF(K244&lt;Resumen!$E$4,"Preaviso vencido",IF(K244&lt;=Resumen!$E$4+7,"Revisar en 7 días","Más adelante")))))))</f>
        <v/>
      </c>
      <c r="N244" s="22" t="n">
        <f aca="false">IF(AND(F244="Activa",L244="Correcto",ISNUMBER(K244)),K244+ROW()/10000,1000000000)</f>
        <v>1000000000</v>
      </c>
      <c r="O244" s="23" t="str">
        <f aca="false">IF(AND(ISNUMBER(G244),G244&gt;0,L244="Correcto"),I244/G244,"n.a.")</f>
        <v>n.a.</v>
      </c>
      <c r="P244" s="0" t="n">
        <f aca="false">IF(COUNTA(A244:H244)&gt;0,ROW(),0)</f>
        <v>0</v>
      </c>
    </row>
    <row r="245" customFormat="false" ht="30" hidden="false" customHeight="true" outlineLevel="0" collapsed="false">
      <c r="A245" s="30"/>
      <c r="B245" s="31"/>
      <c r="C245" s="30"/>
      <c r="D245" s="32"/>
      <c r="E245" s="30"/>
      <c r="F245" s="30"/>
      <c r="G245" s="30"/>
      <c r="H245" s="30"/>
      <c r="I245" s="19" t="n">
        <f aca="false">IF(L245&lt;&gt;"Correcto",0,IF(F245="Activa",B245/C245,0))</f>
        <v>0</v>
      </c>
      <c r="J245" s="19" t="n">
        <f aca="false">I245*12</f>
        <v>0</v>
      </c>
      <c r="K245" s="20" t="str">
        <f aca="false">IF(AND(L245="Correcto",ISNUMBER(D245),OR(E245="",AND(ISNUMBER(E245),E245&gt;=0))),D245-N(E245),"")</f>
        <v/>
      </c>
      <c r="L245" s="9" t="str">
        <f aca="false">IFERROR(IF(COUNTA(A245:H245)=0,"",IF(OR(A245="",NOT(ISNUMBER(B245)),B245&lt;0,NOT(ISNUMBER(C245)),C245&lt;1,MOD(C245,1)&lt;&gt;0,AND(F245&lt;&gt;"Activa",F245&lt;&gt;"Cancelada")),"REVISAR coste","Correcto")),"REVISAR coste")</f>
        <v/>
      </c>
      <c r="M245" s="21" t="str">
        <f aca="false">IF(A245="","",IF(L245&lt;&gt;"Correcto","Revisar coste",IF(F245="Cancelada","Baja efectiva",IF(NOT(ISNUMBER(K245)),"Completar fecha/preaviso",IF(D245&lt;Resumen!$E$4,"Cargo vencido",IF(K245&lt;Resumen!$E$4,"Preaviso vencido",IF(K245&lt;=Resumen!$E$4+7,"Revisar en 7 días","Más adelante")))))))</f>
        <v/>
      </c>
      <c r="N245" s="22" t="n">
        <f aca="false">IF(AND(F245="Activa",L245="Correcto",ISNUMBER(K245)),K245+ROW()/10000,1000000000)</f>
        <v>1000000000</v>
      </c>
      <c r="O245" s="23" t="str">
        <f aca="false">IF(AND(ISNUMBER(G245),G245&gt;0,L245="Correcto"),I245/G245,"n.a.")</f>
        <v>n.a.</v>
      </c>
      <c r="P245" s="0" t="n">
        <f aca="false">IF(COUNTA(A245:H245)&gt;0,ROW(),0)</f>
        <v>0</v>
      </c>
    </row>
    <row r="246" customFormat="false" ht="30" hidden="false" customHeight="true" outlineLevel="0" collapsed="false">
      <c r="A246" s="30"/>
      <c r="B246" s="31"/>
      <c r="C246" s="30"/>
      <c r="D246" s="32"/>
      <c r="E246" s="30"/>
      <c r="F246" s="30"/>
      <c r="G246" s="30"/>
      <c r="H246" s="30"/>
      <c r="I246" s="19" t="n">
        <f aca="false">IF(L246&lt;&gt;"Correcto",0,IF(F246="Activa",B246/C246,0))</f>
        <v>0</v>
      </c>
      <c r="J246" s="19" t="n">
        <f aca="false">I246*12</f>
        <v>0</v>
      </c>
      <c r="K246" s="20" t="str">
        <f aca="false">IF(AND(L246="Correcto",ISNUMBER(D246),OR(E246="",AND(ISNUMBER(E246),E246&gt;=0))),D246-N(E246),"")</f>
        <v/>
      </c>
      <c r="L246" s="9" t="str">
        <f aca="false">IFERROR(IF(COUNTA(A246:H246)=0,"",IF(OR(A246="",NOT(ISNUMBER(B246)),B246&lt;0,NOT(ISNUMBER(C246)),C246&lt;1,MOD(C246,1)&lt;&gt;0,AND(F246&lt;&gt;"Activa",F246&lt;&gt;"Cancelada")),"REVISAR coste","Correcto")),"REVISAR coste")</f>
        <v/>
      </c>
      <c r="M246" s="21" t="str">
        <f aca="false">IF(A246="","",IF(L246&lt;&gt;"Correcto","Revisar coste",IF(F246="Cancelada","Baja efectiva",IF(NOT(ISNUMBER(K246)),"Completar fecha/preaviso",IF(D246&lt;Resumen!$E$4,"Cargo vencido",IF(K246&lt;Resumen!$E$4,"Preaviso vencido",IF(K246&lt;=Resumen!$E$4+7,"Revisar en 7 días","Más adelante")))))))</f>
        <v/>
      </c>
      <c r="N246" s="22" t="n">
        <f aca="false">IF(AND(F246="Activa",L246="Correcto",ISNUMBER(K246)),K246+ROW()/10000,1000000000)</f>
        <v>1000000000</v>
      </c>
      <c r="O246" s="23" t="str">
        <f aca="false">IF(AND(ISNUMBER(G246),G246&gt;0,L246="Correcto"),I246/G246,"n.a.")</f>
        <v>n.a.</v>
      </c>
      <c r="P246" s="0" t="n">
        <f aca="false">IF(COUNTA(A246:H246)&gt;0,ROW(),0)</f>
        <v>0</v>
      </c>
    </row>
    <row r="247" customFormat="false" ht="30" hidden="false" customHeight="true" outlineLevel="0" collapsed="false">
      <c r="A247" s="30"/>
      <c r="B247" s="31"/>
      <c r="C247" s="30"/>
      <c r="D247" s="32"/>
      <c r="E247" s="30"/>
      <c r="F247" s="30"/>
      <c r="G247" s="30"/>
      <c r="H247" s="30"/>
      <c r="I247" s="19" t="n">
        <f aca="false">IF(L247&lt;&gt;"Correcto",0,IF(F247="Activa",B247/C247,0))</f>
        <v>0</v>
      </c>
      <c r="J247" s="19" t="n">
        <f aca="false">I247*12</f>
        <v>0</v>
      </c>
      <c r="K247" s="20" t="str">
        <f aca="false">IF(AND(L247="Correcto",ISNUMBER(D247),OR(E247="",AND(ISNUMBER(E247),E247&gt;=0))),D247-N(E247),"")</f>
        <v/>
      </c>
      <c r="L247" s="9" t="str">
        <f aca="false">IFERROR(IF(COUNTA(A247:H247)=0,"",IF(OR(A247="",NOT(ISNUMBER(B247)),B247&lt;0,NOT(ISNUMBER(C247)),C247&lt;1,MOD(C247,1)&lt;&gt;0,AND(F247&lt;&gt;"Activa",F247&lt;&gt;"Cancelada")),"REVISAR coste","Correcto")),"REVISAR coste")</f>
        <v/>
      </c>
      <c r="M247" s="21" t="str">
        <f aca="false">IF(A247="","",IF(L247&lt;&gt;"Correcto","Revisar coste",IF(F247="Cancelada","Baja efectiva",IF(NOT(ISNUMBER(K247)),"Completar fecha/preaviso",IF(D247&lt;Resumen!$E$4,"Cargo vencido",IF(K247&lt;Resumen!$E$4,"Preaviso vencido",IF(K247&lt;=Resumen!$E$4+7,"Revisar en 7 días","Más adelante")))))))</f>
        <v/>
      </c>
      <c r="N247" s="22" t="n">
        <f aca="false">IF(AND(F247="Activa",L247="Correcto",ISNUMBER(K247)),K247+ROW()/10000,1000000000)</f>
        <v>1000000000</v>
      </c>
      <c r="O247" s="23" t="str">
        <f aca="false">IF(AND(ISNUMBER(G247),G247&gt;0,L247="Correcto"),I247/G247,"n.a.")</f>
        <v>n.a.</v>
      </c>
      <c r="P247" s="0" t="n">
        <f aca="false">IF(COUNTA(A247:H247)&gt;0,ROW(),0)</f>
        <v>0</v>
      </c>
    </row>
    <row r="248" customFormat="false" ht="30" hidden="false" customHeight="true" outlineLevel="0" collapsed="false">
      <c r="A248" s="30"/>
      <c r="B248" s="31"/>
      <c r="C248" s="30"/>
      <c r="D248" s="32"/>
      <c r="E248" s="30"/>
      <c r="F248" s="30"/>
      <c r="G248" s="30"/>
      <c r="H248" s="30"/>
      <c r="I248" s="19" t="n">
        <f aca="false">IF(L248&lt;&gt;"Correcto",0,IF(F248="Activa",B248/C248,0))</f>
        <v>0</v>
      </c>
      <c r="J248" s="19" t="n">
        <f aca="false">I248*12</f>
        <v>0</v>
      </c>
      <c r="K248" s="20" t="str">
        <f aca="false">IF(AND(L248="Correcto",ISNUMBER(D248),OR(E248="",AND(ISNUMBER(E248),E248&gt;=0))),D248-N(E248),"")</f>
        <v/>
      </c>
      <c r="L248" s="9" t="str">
        <f aca="false">IFERROR(IF(COUNTA(A248:H248)=0,"",IF(OR(A248="",NOT(ISNUMBER(B248)),B248&lt;0,NOT(ISNUMBER(C248)),C248&lt;1,MOD(C248,1)&lt;&gt;0,AND(F248&lt;&gt;"Activa",F248&lt;&gt;"Cancelada")),"REVISAR coste","Correcto")),"REVISAR coste")</f>
        <v/>
      </c>
      <c r="M248" s="21" t="str">
        <f aca="false">IF(A248="","",IF(L248&lt;&gt;"Correcto","Revisar coste",IF(F248="Cancelada","Baja efectiva",IF(NOT(ISNUMBER(K248)),"Completar fecha/preaviso",IF(D248&lt;Resumen!$E$4,"Cargo vencido",IF(K248&lt;Resumen!$E$4,"Preaviso vencido",IF(K248&lt;=Resumen!$E$4+7,"Revisar en 7 días","Más adelante")))))))</f>
        <v/>
      </c>
      <c r="N248" s="22" t="n">
        <f aca="false">IF(AND(F248="Activa",L248="Correcto",ISNUMBER(K248)),K248+ROW()/10000,1000000000)</f>
        <v>1000000000</v>
      </c>
      <c r="O248" s="23" t="str">
        <f aca="false">IF(AND(ISNUMBER(G248),G248&gt;0,L248="Correcto"),I248/G248,"n.a.")</f>
        <v>n.a.</v>
      </c>
      <c r="P248" s="0" t="n">
        <f aca="false">IF(COUNTA(A248:H248)&gt;0,ROW(),0)</f>
        <v>0</v>
      </c>
    </row>
    <row r="249" customFormat="false" ht="30" hidden="false" customHeight="true" outlineLevel="0" collapsed="false">
      <c r="A249" s="30"/>
      <c r="B249" s="31"/>
      <c r="C249" s="30"/>
      <c r="D249" s="32"/>
      <c r="E249" s="30"/>
      <c r="F249" s="30"/>
      <c r="G249" s="30"/>
      <c r="H249" s="30"/>
      <c r="I249" s="19" t="n">
        <f aca="false">IF(L249&lt;&gt;"Correcto",0,IF(F249="Activa",B249/C249,0))</f>
        <v>0</v>
      </c>
      <c r="J249" s="19" t="n">
        <f aca="false">I249*12</f>
        <v>0</v>
      </c>
      <c r="K249" s="20" t="str">
        <f aca="false">IF(AND(L249="Correcto",ISNUMBER(D249),OR(E249="",AND(ISNUMBER(E249),E249&gt;=0))),D249-N(E249),"")</f>
        <v/>
      </c>
      <c r="L249" s="9" t="str">
        <f aca="false">IFERROR(IF(COUNTA(A249:H249)=0,"",IF(OR(A249="",NOT(ISNUMBER(B249)),B249&lt;0,NOT(ISNUMBER(C249)),C249&lt;1,MOD(C249,1)&lt;&gt;0,AND(F249&lt;&gt;"Activa",F249&lt;&gt;"Cancelada")),"REVISAR coste","Correcto")),"REVISAR coste")</f>
        <v/>
      </c>
      <c r="M249" s="21" t="str">
        <f aca="false">IF(A249="","",IF(L249&lt;&gt;"Correcto","Revisar coste",IF(F249="Cancelada","Baja efectiva",IF(NOT(ISNUMBER(K249)),"Completar fecha/preaviso",IF(D249&lt;Resumen!$E$4,"Cargo vencido",IF(K249&lt;Resumen!$E$4,"Preaviso vencido",IF(K249&lt;=Resumen!$E$4+7,"Revisar en 7 días","Más adelante")))))))</f>
        <v/>
      </c>
      <c r="N249" s="22" t="n">
        <f aca="false">IF(AND(F249="Activa",L249="Correcto",ISNUMBER(K249)),K249+ROW()/10000,1000000000)</f>
        <v>1000000000</v>
      </c>
      <c r="O249" s="23" t="str">
        <f aca="false">IF(AND(ISNUMBER(G249),G249&gt;0,L249="Correcto"),I249/G249,"n.a.")</f>
        <v>n.a.</v>
      </c>
      <c r="P249" s="0" t="n">
        <f aca="false">IF(COUNTA(A249:H249)&gt;0,ROW(),0)</f>
        <v>0</v>
      </c>
    </row>
    <row r="250" customFormat="false" ht="30" hidden="false" customHeight="true" outlineLevel="0" collapsed="false">
      <c r="A250" s="30"/>
      <c r="B250" s="31"/>
      <c r="C250" s="30"/>
      <c r="D250" s="32"/>
      <c r="E250" s="30"/>
      <c r="F250" s="30"/>
      <c r="G250" s="30"/>
      <c r="H250" s="30"/>
      <c r="I250" s="19" t="n">
        <f aca="false">IF(L250&lt;&gt;"Correcto",0,IF(F250="Activa",B250/C250,0))</f>
        <v>0</v>
      </c>
      <c r="J250" s="19" t="n">
        <f aca="false">I250*12</f>
        <v>0</v>
      </c>
      <c r="K250" s="20" t="str">
        <f aca="false">IF(AND(L250="Correcto",ISNUMBER(D250),OR(E250="",AND(ISNUMBER(E250),E250&gt;=0))),D250-N(E250),"")</f>
        <v/>
      </c>
      <c r="L250" s="9" t="str">
        <f aca="false">IFERROR(IF(COUNTA(A250:H250)=0,"",IF(OR(A250="",NOT(ISNUMBER(B250)),B250&lt;0,NOT(ISNUMBER(C250)),C250&lt;1,MOD(C250,1)&lt;&gt;0,AND(F250&lt;&gt;"Activa",F250&lt;&gt;"Cancelada")),"REVISAR coste","Correcto")),"REVISAR coste")</f>
        <v/>
      </c>
      <c r="M250" s="21" t="str">
        <f aca="false">IF(A250="","",IF(L250&lt;&gt;"Correcto","Revisar coste",IF(F250="Cancelada","Baja efectiva",IF(NOT(ISNUMBER(K250)),"Completar fecha/preaviso",IF(D250&lt;Resumen!$E$4,"Cargo vencido",IF(K250&lt;Resumen!$E$4,"Preaviso vencido",IF(K250&lt;=Resumen!$E$4+7,"Revisar en 7 días","Más adelante")))))))</f>
        <v/>
      </c>
      <c r="N250" s="22" t="n">
        <f aca="false">IF(AND(F250="Activa",L250="Correcto",ISNUMBER(K250)),K250+ROW()/10000,1000000000)</f>
        <v>1000000000</v>
      </c>
      <c r="O250" s="23" t="str">
        <f aca="false">IF(AND(ISNUMBER(G250),G250&gt;0,L250="Correcto"),I250/G250,"n.a.")</f>
        <v>n.a.</v>
      </c>
      <c r="P250" s="0" t="n">
        <f aca="false">IF(COUNTA(A250:H250)&gt;0,ROW(),0)</f>
        <v>0</v>
      </c>
    </row>
    <row r="251" customFormat="false" ht="30" hidden="false" customHeight="true" outlineLevel="0" collapsed="false">
      <c r="A251" s="30"/>
      <c r="B251" s="31"/>
      <c r="C251" s="30"/>
      <c r="D251" s="32"/>
      <c r="E251" s="30"/>
      <c r="F251" s="30"/>
      <c r="G251" s="30"/>
      <c r="H251" s="30"/>
      <c r="I251" s="19" t="n">
        <f aca="false">IF(L251&lt;&gt;"Correcto",0,IF(F251="Activa",B251/C251,0))</f>
        <v>0</v>
      </c>
      <c r="J251" s="19" t="n">
        <f aca="false">I251*12</f>
        <v>0</v>
      </c>
      <c r="K251" s="20" t="str">
        <f aca="false">IF(AND(L251="Correcto",ISNUMBER(D251),OR(E251="",AND(ISNUMBER(E251),E251&gt;=0))),D251-N(E251),"")</f>
        <v/>
      </c>
      <c r="L251" s="9" t="str">
        <f aca="false">IFERROR(IF(COUNTA(A251:H251)=0,"",IF(OR(A251="",NOT(ISNUMBER(B251)),B251&lt;0,NOT(ISNUMBER(C251)),C251&lt;1,MOD(C251,1)&lt;&gt;0,AND(F251&lt;&gt;"Activa",F251&lt;&gt;"Cancelada")),"REVISAR coste","Correcto")),"REVISAR coste")</f>
        <v/>
      </c>
      <c r="M251" s="21" t="str">
        <f aca="false">IF(A251="","",IF(L251&lt;&gt;"Correcto","Revisar coste",IF(F251="Cancelada","Baja efectiva",IF(NOT(ISNUMBER(K251)),"Completar fecha/preaviso",IF(D251&lt;Resumen!$E$4,"Cargo vencido",IF(K251&lt;Resumen!$E$4,"Preaviso vencido",IF(K251&lt;=Resumen!$E$4+7,"Revisar en 7 días","Más adelante")))))))</f>
        <v/>
      </c>
      <c r="N251" s="22" t="n">
        <f aca="false">IF(AND(F251="Activa",L251="Correcto",ISNUMBER(K251)),K251+ROW()/10000,1000000000)</f>
        <v>1000000000</v>
      </c>
      <c r="O251" s="23" t="str">
        <f aca="false">IF(AND(ISNUMBER(G251),G251&gt;0,L251="Correcto"),I251/G251,"n.a.")</f>
        <v>n.a.</v>
      </c>
      <c r="P251" s="0" t="n">
        <f aca="false">IF(COUNTA(A251:H251)&gt;0,ROW(),0)</f>
        <v>0</v>
      </c>
    </row>
    <row r="252" customFormat="false" ht="30" hidden="false" customHeight="true" outlineLevel="0" collapsed="false">
      <c r="A252" s="30"/>
      <c r="B252" s="31"/>
      <c r="C252" s="30"/>
      <c r="D252" s="32"/>
      <c r="E252" s="30"/>
      <c r="F252" s="30"/>
      <c r="G252" s="30"/>
      <c r="H252" s="30"/>
      <c r="I252" s="19" t="n">
        <f aca="false">IF(L252&lt;&gt;"Correcto",0,IF(F252="Activa",B252/C252,0))</f>
        <v>0</v>
      </c>
      <c r="J252" s="19" t="n">
        <f aca="false">I252*12</f>
        <v>0</v>
      </c>
      <c r="K252" s="20" t="str">
        <f aca="false">IF(AND(L252="Correcto",ISNUMBER(D252),OR(E252="",AND(ISNUMBER(E252),E252&gt;=0))),D252-N(E252),"")</f>
        <v/>
      </c>
      <c r="L252" s="9" t="str">
        <f aca="false">IFERROR(IF(COUNTA(A252:H252)=0,"",IF(OR(A252="",NOT(ISNUMBER(B252)),B252&lt;0,NOT(ISNUMBER(C252)),C252&lt;1,MOD(C252,1)&lt;&gt;0,AND(F252&lt;&gt;"Activa",F252&lt;&gt;"Cancelada")),"REVISAR coste","Correcto")),"REVISAR coste")</f>
        <v/>
      </c>
      <c r="M252" s="21" t="str">
        <f aca="false">IF(A252="","",IF(L252&lt;&gt;"Correcto","Revisar coste",IF(F252="Cancelada","Baja efectiva",IF(NOT(ISNUMBER(K252)),"Completar fecha/preaviso",IF(D252&lt;Resumen!$E$4,"Cargo vencido",IF(K252&lt;Resumen!$E$4,"Preaviso vencido",IF(K252&lt;=Resumen!$E$4+7,"Revisar en 7 días","Más adelante")))))))</f>
        <v/>
      </c>
      <c r="N252" s="22" t="n">
        <f aca="false">IF(AND(F252="Activa",L252="Correcto",ISNUMBER(K252)),K252+ROW()/10000,1000000000)</f>
        <v>1000000000</v>
      </c>
      <c r="O252" s="23" t="str">
        <f aca="false">IF(AND(ISNUMBER(G252),G252&gt;0,L252="Correcto"),I252/G252,"n.a.")</f>
        <v>n.a.</v>
      </c>
      <c r="P252" s="0" t="n">
        <f aca="false">IF(COUNTA(A252:H252)&gt;0,ROW(),0)</f>
        <v>0</v>
      </c>
    </row>
    <row r="253" customFormat="false" ht="30" hidden="false" customHeight="true" outlineLevel="0" collapsed="false">
      <c r="A253" s="30"/>
      <c r="B253" s="31"/>
      <c r="C253" s="30"/>
      <c r="D253" s="32"/>
      <c r="E253" s="30"/>
      <c r="F253" s="30"/>
      <c r="G253" s="30"/>
      <c r="H253" s="30"/>
      <c r="I253" s="19" t="n">
        <f aca="false">IF(L253&lt;&gt;"Correcto",0,IF(F253="Activa",B253/C253,0))</f>
        <v>0</v>
      </c>
      <c r="J253" s="19" t="n">
        <f aca="false">I253*12</f>
        <v>0</v>
      </c>
      <c r="K253" s="20" t="str">
        <f aca="false">IF(AND(L253="Correcto",ISNUMBER(D253),OR(E253="",AND(ISNUMBER(E253),E253&gt;=0))),D253-N(E253),"")</f>
        <v/>
      </c>
      <c r="L253" s="9" t="str">
        <f aca="false">IFERROR(IF(COUNTA(A253:H253)=0,"",IF(OR(A253="",NOT(ISNUMBER(B253)),B253&lt;0,NOT(ISNUMBER(C253)),C253&lt;1,MOD(C253,1)&lt;&gt;0,AND(F253&lt;&gt;"Activa",F253&lt;&gt;"Cancelada")),"REVISAR coste","Correcto")),"REVISAR coste")</f>
        <v/>
      </c>
      <c r="M253" s="21" t="str">
        <f aca="false">IF(A253="","",IF(L253&lt;&gt;"Correcto","Revisar coste",IF(F253="Cancelada","Baja efectiva",IF(NOT(ISNUMBER(K253)),"Completar fecha/preaviso",IF(D253&lt;Resumen!$E$4,"Cargo vencido",IF(K253&lt;Resumen!$E$4,"Preaviso vencido",IF(K253&lt;=Resumen!$E$4+7,"Revisar en 7 días","Más adelante")))))))</f>
        <v/>
      </c>
      <c r="N253" s="22" t="n">
        <f aca="false">IF(AND(F253="Activa",L253="Correcto",ISNUMBER(K253)),K253+ROW()/10000,1000000000)</f>
        <v>1000000000</v>
      </c>
      <c r="O253" s="23" t="str">
        <f aca="false">IF(AND(ISNUMBER(G253),G253&gt;0,L253="Correcto"),I253/G253,"n.a.")</f>
        <v>n.a.</v>
      </c>
      <c r="P253" s="0" t="n">
        <f aca="false">IF(COUNTA(A253:H253)&gt;0,ROW(),0)</f>
        <v>0</v>
      </c>
    </row>
    <row r="254" customFormat="false" ht="30" hidden="false" customHeight="true" outlineLevel="0" collapsed="false">
      <c r="A254" s="30"/>
      <c r="B254" s="31"/>
      <c r="C254" s="30"/>
      <c r="D254" s="32"/>
      <c r="E254" s="30"/>
      <c r="F254" s="30"/>
      <c r="G254" s="30"/>
      <c r="H254" s="30"/>
      <c r="I254" s="19" t="n">
        <f aca="false">IF(L254&lt;&gt;"Correcto",0,IF(F254="Activa",B254/C254,0))</f>
        <v>0</v>
      </c>
      <c r="J254" s="19" t="n">
        <f aca="false">I254*12</f>
        <v>0</v>
      </c>
      <c r="K254" s="20" t="str">
        <f aca="false">IF(AND(L254="Correcto",ISNUMBER(D254),OR(E254="",AND(ISNUMBER(E254),E254&gt;=0))),D254-N(E254),"")</f>
        <v/>
      </c>
      <c r="L254" s="9" t="str">
        <f aca="false">IFERROR(IF(COUNTA(A254:H254)=0,"",IF(OR(A254="",NOT(ISNUMBER(B254)),B254&lt;0,NOT(ISNUMBER(C254)),C254&lt;1,MOD(C254,1)&lt;&gt;0,AND(F254&lt;&gt;"Activa",F254&lt;&gt;"Cancelada")),"REVISAR coste","Correcto")),"REVISAR coste")</f>
        <v/>
      </c>
      <c r="M254" s="21" t="str">
        <f aca="false">IF(A254="","",IF(L254&lt;&gt;"Correcto","Revisar coste",IF(F254="Cancelada","Baja efectiva",IF(NOT(ISNUMBER(K254)),"Completar fecha/preaviso",IF(D254&lt;Resumen!$E$4,"Cargo vencido",IF(K254&lt;Resumen!$E$4,"Preaviso vencido",IF(K254&lt;=Resumen!$E$4+7,"Revisar en 7 días","Más adelante")))))))</f>
        <v/>
      </c>
      <c r="N254" s="22" t="n">
        <f aca="false">IF(AND(F254="Activa",L254="Correcto",ISNUMBER(K254)),K254+ROW()/10000,1000000000)</f>
        <v>1000000000</v>
      </c>
      <c r="O254" s="23" t="str">
        <f aca="false">IF(AND(ISNUMBER(G254),G254&gt;0,L254="Correcto"),I254/G254,"n.a.")</f>
        <v>n.a.</v>
      </c>
      <c r="P254" s="0" t="n">
        <f aca="false">IF(COUNTA(A254:H254)&gt;0,ROW(),0)</f>
        <v>0</v>
      </c>
    </row>
    <row r="255" customFormat="false" ht="30" hidden="false" customHeight="true" outlineLevel="0" collapsed="false">
      <c r="A255" s="30"/>
      <c r="B255" s="31"/>
      <c r="C255" s="30"/>
      <c r="D255" s="32"/>
      <c r="E255" s="30"/>
      <c r="F255" s="30"/>
      <c r="G255" s="30"/>
      <c r="H255" s="30"/>
      <c r="I255" s="19" t="n">
        <f aca="false">IF(L255&lt;&gt;"Correcto",0,IF(F255="Activa",B255/C255,0))</f>
        <v>0</v>
      </c>
      <c r="J255" s="19" t="n">
        <f aca="false">I255*12</f>
        <v>0</v>
      </c>
      <c r="K255" s="20" t="str">
        <f aca="false">IF(AND(L255="Correcto",ISNUMBER(D255),OR(E255="",AND(ISNUMBER(E255),E255&gt;=0))),D255-N(E255),"")</f>
        <v/>
      </c>
      <c r="L255" s="9" t="str">
        <f aca="false">IFERROR(IF(COUNTA(A255:H255)=0,"",IF(OR(A255="",NOT(ISNUMBER(B255)),B255&lt;0,NOT(ISNUMBER(C255)),C255&lt;1,MOD(C255,1)&lt;&gt;0,AND(F255&lt;&gt;"Activa",F255&lt;&gt;"Cancelada")),"REVISAR coste","Correcto")),"REVISAR coste")</f>
        <v/>
      </c>
      <c r="M255" s="21" t="str">
        <f aca="false">IF(A255="","",IF(L255&lt;&gt;"Correcto","Revisar coste",IF(F255="Cancelada","Baja efectiva",IF(NOT(ISNUMBER(K255)),"Completar fecha/preaviso",IF(D255&lt;Resumen!$E$4,"Cargo vencido",IF(K255&lt;Resumen!$E$4,"Preaviso vencido",IF(K255&lt;=Resumen!$E$4+7,"Revisar en 7 días","Más adelante")))))))</f>
        <v/>
      </c>
      <c r="N255" s="22" t="n">
        <f aca="false">IF(AND(F255="Activa",L255="Correcto",ISNUMBER(K255)),K255+ROW()/10000,1000000000)</f>
        <v>1000000000</v>
      </c>
      <c r="O255" s="23" t="str">
        <f aca="false">IF(AND(ISNUMBER(G255),G255&gt;0,L255="Correcto"),I255/G255,"n.a.")</f>
        <v>n.a.</v>
      </c>
      <c r="P255" s="0" t="n">
        <f aca="false">IF(COUNTA(A255:H255)&gt;0,ROW(),0)</f>
        <v>0</v>
      </c>
    </row>
    <row r="256" customFormat="false" ht="30" hidden="false" customHeight="true" outlineLevel="0" collapsed="false">
      <c r="A256" s="30"/>
      <c r="B256" s="31"/>
      <c r="C256" s="30"/>
      <c r="D256" s="32"/>
      <c r="E256" s="30"/>
      <c r="F256" s="30"/>
      <c r="G256" s="30"/>
      <c r="H256" s="30"/>
      <c r="I256" s="19" t="n">
        <f aca="false">IF(L256&lt;&gt;"Correcto",0,IF(F256="Activa",B256/C256,0))</f>
        <v>0</v>
      </c>
      <c r="J256" s="19" t="n">
        <f aca="false">I256*12</f>
        <v>0</v>
      </c>
      <c r="K256" s="20" t="str">
        <f aca="false">IF(AND(L256="Correcto",ISNUMBER(D256),OR(E256="",AND(ISNUMBER(E256),E256&gt;=0))),D256-N(E256),"")</f>
        <v/>
      </c>
      <c r="L256" s="9" t="str">
        <f aca="false">IFERROR(IF(COUNTA(A256:H256)=0,"",IF(OR(A256="",NOT(ISNUMBER(B256)),B256&lt;0,NOT(ISNUMBER(C256)),C256&lt;1,MOD(C256,1)&lt;&gt;0,AND(F256&lt;&gt;"Activa",F256&lt;&gt;"Cancelada")),"REVISAR coste","Correcto")),"REVISAR coste")</f>
        <v/>
      </c>
      <c r="M256" s="21" t="str">
        <f aca="false">IF(A256="","",IF(L256&lt;&gt;"Correcto","Revisar coste",IF(F256="Cancelada","Baja efectiva",IF(NOT(ISNUMBER(K256)),"Completar fecha/preaviso",IF(D256&lt;Resumen!$E$4,"Cargo vencido",IF(K256&lt;Resumen!$E$4,"Preaviso vencido",IF(K256&lt;=Resumen!$E$4+7,"Revisar en 7 días","Más adelante")))))))</f>
        <v/>
      </c>
      <c r="N256" s="22" t="n">
        <f aca="false">IF(AND(F256="Activa",L256="Correcto",ISNUMBER(K256)),K256+ROW()/10000,1000000000)</f>
        <v>1000000000</v>
      </c>
      <c r="O256" s="23" t="str">
        <f aca="false">IF(AND(ISNUMBER(G256),G256&gt;0,L256="Correcto"),I256/G256,"n.a.")</f>
        <v>n.a.</v>
      </c>
      <c r="P256" s="0" t="n">
        <f aca="false">IF(COUNTA(A256:H256)&gt;0,ROW(),0)</f>
        <v>0</v>
      </c>
    </row>
    <row r="257" customFormat="false" ht="30" hidden="false" customHeight="true" outlineLevel="0" collapsed="false">
      <c r="A257" s="30"/>
      <c r="B257" s="31"/>
      <c r="C257" s="30"/>
      <c r="D257" s="32"/>
      <c r="E257" s="30"/>
      <c r="F257" s="30"/>
      <c r="G257" s="30"/>
      <c r="H257" s="30"/>
      <c r="I257" s="19" t="n">
        <f aca="false">IF(L257&lt;&gt;"Correcto",0,IF(F257="Activa",B257/C257,0))</f>
        <v>0</v>
      </c>
      <c r="J257" s="19" t="n">
        <f aca="false">I257*12</f>
        <v>0</v>
      </c>
      <c r="K257" s="20" t="str">
        <f aca="false">IF(AND(L257="Correcto",ISNUMBER(D257),OR(E257="",AND(ISNUMBER(E257),E257&gt;=0))),D257-N(E257),"")</f>
        <v/>
      </c>
      <c r="L257" s="9" t="str">
        <f aca="false">IFERROR(IF(COUNTA(A257:H257)=0,"",IF(OR(A257="",NOT(ISNUMBER(B257)),B257&lt;0,NOT(ISNUMBER(C257)),C257&lt;1,MOD(C257,1)&lt;&gt;0,AND(F257&lt;&gt;"Activa",F257&lt;&gt;"Cancelada")),"REVISAR coste","Correcto")),"REVISAR coste")</f>
        <v/>
      </c>
      <c r="M257" s="21" t="str">
        <f aca="false">IF(A257="","",IF(L257&lt;&gt;"Correcto","Revisar coste",IF(F257="Cancelada","Baja efectiva",IF(NOT(ISNUMBER(K257)),"Completar fecha/preaviso",IF(D257&lt;Resumen!$E$4,"Cargo vencido",IF(K257&lt;Resumen!$E$4,"Preaviso vencido",IF(K257&lt;=Resumen!$E$4+7,"Revisar en 7 días","Más adelante")))))))</f>
        <v/>
      </c>
      <c r="N257" s="22" t="n">
        <f aca="false">IF(AND(F257="Activa",L257="Correcto",ISNUMBER(K257)),K257+ROW()/10000,1000000000)</f>
        <v>1000000000</v>
      </c>
      <c r="O257" s="23" t="str">
        <f aca="false">IF(AND(ISNUMBER(G257),G257&gt;0,L257="Correcto"),I257/G257,"n.a.")</f>
        <v>n.a.</v>
      </c>
      <c r="P257" s="0" t="n">
        <f aca="false">IF(COUNTA(A257:H257)&gt;0,ROW(),0)</f>
        <v>0</v>
      </c>
    </row>
    <row r="258" customFormat="false" ht="30" hidden="false" customHeight="true" outlineLevel="0" collapsed="false">
      <c r="A258" s="30"/>
      <c r="B258" s="31"/>
      <c r="C258" s="30"/>
      <c r="D258" s="32"/>
      <c r="E258" s="30"/>
      <c r="F258" s="30"/>
      <c r="G258" s="30"/>
      <c r="H258" s="30"/>
      <c r="I258" s="19" t="n">
        <f aca="false">IF(L258&lt;&gt;"Correcto",0,IF(F258="Activa",B258/C258,0))</f>
        <v>0</v>
      </c>
      <c r="J258" s="19" t="n">
        <f aca="false">I258*12</f>
        <v>0</v>
      </c>
      <c r="K258" s="20" t="str">
        <f aca="false">IF(AND(L258="Correcto",ISNUMBER(D258),OR(E258="",AND(ISNUMBER(E258),E258&gt;=0))),D258-N(E258),"")</f>
        <v/>
      </c>
      <c r="L258" s="9" t="str">
        <f aca="false">IFERROR(IF(COUNTA(A258:H258)=0,"",IF(OR(A258="",NOT(ISNUMBER(B258)),B258&lt;0,NOT(ISNUMBER(C258)),C258&lt;1,MOD(C258,1)&lt;&gt;0,AND(F258&lt;&gt;"Activa",F258&lt;&gt;"Cancelada")),"REVISAR coste","Correcto")),"REVISAR coste")</f>
        <v/>
      </c>
      <c r="M258" s="21" t="str">
        <f aca="false">IF(A258="","",IF(L258&lt;&gt;"Correcto","Revisar coste",IF(F258="Cancelada","Baja efectiva",IF(NOT(ISNUMBER(K258)),"Completar fecha/preaviso",IF(D258&lt;Resumen!$E$4,"Cargo vencido",IF(K258&lt;Resumen!$E$4,"Preaviso vencido",IF(K258&lt;=Resumen!$E$4+7,"Revisar en 7 días","Más adelante")))))))</f>
        <v/>
      </c>
      <c r="N258" s="22" t="n">
        <f aca="false">IF(AND(F258="Activa",L258="Correcto",ISNUMBER(K258)),K258+ROW()/10000,1000000000)</f>
        <v>1000000000</v>
      </c>
      <c r="O258" s="23" t="str">
        <f aca="false">IF(AND(ISNUMBER(G258),G258&gt;0,L258="Correcto"),I258/G258,"n.a.")</f>
        <v>n.a.</v>
      </c>
      <c r="P258" s="0" t="n">
        <f aca="false">IF(COUNTA(A258:H258)&gt;0,ROW(),0)</f>
        <v>0</v>
      </c>
    </row>
    <row r="259" customFormat="false" ht="30" hidden="false" customHeight="true" outlineLevel="0" collapsed="false">
      <c r="A259" s="30"/>
      <c r="B259" s="31"/>
      <c r="C259" s="30"/>
      <c r="D259" s="32"/>
      <c r="E259" s="30"/>
      <c r="F259" s="30"/>
      <c r="G259" s="30"/>
      <c r="H259" s="30"/>
      <c r="I259" s="19" t="n">
        <f aca="false">IF(L259&lt;&gt;"Correcto",0,IF(F259="Activa",B259/C259,0))</f>
        <v>0</v>
      </c>
      <c r="J259" s="19" t="n">
        <f aca="false">I259*12</f>
        <v>0</v>
      </c>
      <c r="K259" s="20" t="str">
        <f aca="false">IF(AND(L259="Correcto",ISNUMBER(D259),OR(E259="",AND(ISNUMBER(E259),E259&gt;=0))),D259-N(E259),"")</f>
        <v/>
      </c>
      <c r="L259" s="9" t="str">
        <f aca="false">IFERROR(IF(COUNTA(A259:H259)=0,"",IF(OR(A259="",NOT(ISNUMBER(B259)),B259&lt;0,NOT(ISNUMBER(C259)),C259&lt;1,MOD(C259,1)&lt;&gt;0,AND(F259&lt;&gt;"Activa",F259&lt;&gt;"Cancelada")),"REVISAR coste","Correcto")),"REVISAR coste")</f>
        <v/>
      </c>
      <c r="M259" s="21" t="str">
        <f aca="false">IF(A259="","",IF(L259&lt;&gt;"Correcto","Revisar coste",IF(F259="Cancelada","Baja efectiva",IF(NOT(ISNUMBER(K259)),"Completar fecha/preaviso",IF(D259&lt;Resumen!$E$4,"Cargo vencido",IF(K259&lt;Resumen!$E$4,"Preaviso vencido",IF(K259&lt;=Resumen!$E$4+7,"Revisar en 7 días","Más adelante")))))))</f>
        <v/>
      </c>
      <c r="N259" s="22" t="n">
        <f aca="false">IF(AND(F259="Activa",L259="Correcto",ISNUMBER(K259)),K259+ROW()/10000,1000000000)</f>
        <v>1000000000</v>
      </c>
      <c r="O259" s="23" t="str">
        <f aca="false">IF(AND(ISNUMBER(G259),G259&gt;0,L259="Correcto"),I259/G259,"n.a.")</f>
        <v>n.a.</v>
      </c>
      <c r="P259" s="0" t="n">
        <f aca="false">IF(COUNTA(A259:H259)&gt;0,ROW(),0)</f>
        <v>0</v>
      </c>
    </row>
    <row r="260" customFormat="false" ht="30" hidden="false" customHeight="true" outlineLevel="0" collapsed="false">
      <c r="A260" s="30"/>
      <c r="B260" s="31"/>
      <c r="C260" s="30"/>
      <c r="D260" s="32"/>
      <c r="E260" s="30"/>
      <c r="F260" s="30"/>
      <c r="G260" s="30"/>
      <c r="H260" s="30"/>
      <c r="I260" s="19" t="n">
        <f aca="false">IF(L260&lt;&gt;"Correcto",0,IF(F260="Activa",B260/C260,0))</f>
        <v>0</v>
      </c>
      <c r="J260" s="19" t="n">
        <f aca="false">I260*12</f>
        <v>0</v>
      </c>
      <c r="K260" s="20" t="str">
        <f aca="false">IF(AND(L260="Correcto",ISNUMBER(D260),OR(E260="",AND(ISNUMBER(E260),E260&gt;=0))),D260-N(E260),"")</f>
        <v/>
      </c>
      <c r="L260" s="9" t="str">
        <f aca="false">IFERROR(IF(COUNTA(A260:H260)=0,"",IF(OR(A260="",NOT(ISNUMBER(B260)),B260&lt;0,NOT(ISNUMBER(C260)),C260&lt;1,MOD(C260,1)&lt;&gt;0,AND(F260&lt;&gt;"Activa",F260&lt;&gt;"Cancelada")),"REVISAR coste","Correcto")),"REVISAR coste")</f>
        <v/>
      </c>
      <c r="M260" s="21" t="str">
        <f aca="false">IF(A260="","",IF(L260&lt;&gt;"Correcto","Revisar coste",IF(F260="Cancelada","Baja efectiva",IF(NOT(ISNUMBER(K260)),"Completar fecha/preaviso",IF(D260&lt;Resumen!$E$4,"Cargo vencido",IF(K260&lt;Resumen!$E$4,"Preaviso vencido",IF(K260&lt;=Resumen!$E$4+7,"Revisar en 7 días","Más adelante")))))))</f>
        <v/>
      </c>
      <c r="N260" s="22" t="n">
        <f aca="false">IF(AND(F260="Activa",L260="Correcto",ISNUMBER(K260)),K260+ROW()/10000,1000000000)</f>
        <v>1000000000</v>
      </c>
      <c r="O260" s="23" t="str">
        <f aca="false">IF(AND(ISNUMBER(G260),G260&gt;0,L260="Correcto"),I260/G260,"n.a.")</f>
        <v>n.a.</v>
      </c>
      <c r="P260" s="0" t="n">
        <f aca="false">IF(COUNTA(A260:H260)&gt;0,ROW(),0)</f>
        <v>0</v>
      </c>
    </row>
    <row r="261" customFormat="false" ht="30" hidden="false" customHeight="true" outlineLevel="0" collapsed="false">
      <c r="A261" s="30"/>
      <c r="B261" s="31"/>
      <c r="C261" s="30"/>
      <c r="D261" s="32"/>
      <c r="E261" s="30"/>
      <c r="F261" s="30"/>
      <c r="G261" s="30"/>
      <c r="H261" s="30"/>
      <c r="I261" s="19" t="n">
        <f aca="false">IF(L261&lt;&gt;"Correcto",0,IF(F261="Activa",B261/C261,0))</f>
        <v>0</v>
      </c>
      <c r="J261" s="19" t="n">
        <f aca="false">I261*12</f>
        <v>0</v>
      </c>
      <c r="K261" s="20" t="str">
        <f aca="false">IF(AND(L261="Correcto",ISNUMBER(D261),OR(E261="",AND(ISNUMBER(E261),E261&gt;=0))),D261-N(E261),"")</f>
        <v/>
      </c>
      <c r="L261" s="9" t="str">
        <f aca="false">IFERROR(IF(COUNTA(A261:H261)=0,"",IF(OR(A261="",NOT(ISNUMBER(B261)),B261&lt;0,NOT(ISNUMBER(C261)),C261&lt;1,MOD(C261,1)&lt;&gt;0,AND(F261&lt;&gt;"Activa",F261&lt;&gt;"Cancelada")),"REVISAR coste","Correcto")),"REVISAR coste")</f>
        <v/>
      </c>
      <c r="M261" s="21" t="str">
        <f aca="false">IF(A261="","",IF(L261&lt;&gt;"Correcto","Revisar coste",IF(F261="Cancelada","Baja efectiva",IF(NOT(ISNUMBER(K261)),"Completar fecha/preaviso",IF(D261&lt;Resumen!$E$4,"Cargo vencido",IF(K261&lt;Resumen!$E$4,"Preaviso vencido",IF(K261&lt;=Resumen!$E$4+7,"Revisar en 7 días","Más adelante")))))))</f>
        <v/>
      </c>
      <c r="N261" s="22" t="n">
        <f aca="false">IF(AND(F261="Activa",L261="Correcto",ISNUMBER(K261)),K261+ROW()/10000,1000000000)</f>
        <v>1000000000</v>
      </c>
      <c r="O261" s="23" t="str">
        <f aca="false">IF(AND(ISNUMBER(G261),G261&gt;0,L261="Correcto"),I261/G261,"n.a.")</f>
        <v>n.a.</v>
      </c>
      <c r="P261" s="0" t="n">
        <f aca="false">IF(COUNTA(A261:H261)&gt;0,ROW(),0)</f>
        <v>0</v>
      </c>
    </row>
    <row r="262" customFormat="false" ht="30" hidden="false" customHeight="true" outlineLevel="0" collapsed="false">
      <c r="A262" s="30"/>
      <c r="B262" s="31"/>
      <c r="C262" s="30"/>
      <c r="D262" s="32"/>
      <c r="E262" s="30"/>
      <c r="F262" s="30"/>
      <c r="G262" s="30"/>
      <c r="H262" s="30"/>
      <c r="I262" s="19" t="n">
        <f aca="false">IF(L262&lt;&gt;"Correcto",0,IF(F262="Activa",B262/C262,0))</f>
        <v>0</v>
      </c>
      <c r="J262" s="19" t="n">
        <f aca="false">I262*12</f>
        <v>0</v>
      </c>
      <c r="K262" s="20" t="str">
        <f aca="false">IF(AND(L262="Correcto",ISNUMBER(D262),OR(E262="",AND(ISNUMBER(E262),E262&gt;=0))),D262-N(E262),"")</f>
        <v/>
      </c>
      <c r="L262" s="9" t="str">
        <f aca="false">IFERROR(IF(COUNTA(A262:H262)=0,"",IF(OR(A262="",NOT(ISNUMBER(B262)),B262&lt;0,NOT(ISNUMBER(C262)),C262&lt;1,MOD(C262,1)&lt;&gt;0,AND(F262&lt;&gt;"Activa",F262&lt;&gt;"Cancelada")),"REVISAR coste","Correcto")),"REVISAR coste")</f>
        <v/>
      </c>
      <c r="M262" s="21" t="str">
        <f aca="false">IF(A262="","",IF(L262&lt;&gt;"Correcto","Revisar coste",IF(F262="Cancelada","Baja efectiva",IF(NOT(ISNUMBER(K262)),"Completar fecha/preaviso",IF(D262&lt;Resumen!$E$4,"Cargo vencido",IF(K262&lt;Resumen!$E$4,"Preaviso vencido",IF(K262&lt;=Resumen!$E$4+7,"Revisar en 7 días","Más adelante")))))))</f>
        <v/>
      </c>
      <c r="N262" s="22" t="n">
        <f aca="false">IF(AND(F262="Activa",L262="Correcto",ISNUMBER(K262)),K262+ROW()/10000,1000000000)</f>
        <v>1000000000</v>
      </c>
      <c r="O262" s="23" t="str">
        <f aca="false">IF(AND(ISNUMBER(G262),G262&gt;0,L262="Correcto"),I262/G262,"n.a.")</f>
        <v>n.a.</v>
      </c>
      <c r="P262" s="0" t="n">
        <f aca="false">IF(COUNTA(A262:H262)&gt;0,ROW(),0)</f>
        <v>0</v>
      </c>
    </row>
    <row r="263" customFormat="false" ht="30" hidden="false" customHeight="true" outlineLevel="0" collapsed="false">
      <c r="A263" s="30"/>
      <c r="B263" s="31"/>
      <c r="C263" s="30"/>
      <c r="D263" s="32"/>
      <c r="E263" s="30"/>
      <c r="F263" s="30"/>
      <c r="G263" s="30"/>
      <c r="H263" s="30"/>
      <c r="I263" s="19" t="n">
        <f aca="false">IF(L263&lt;&gt;"Correcto",0,IF(F263="Activa",B263/C263,0))</f>
        <v>0</v>
      </c>
      <c r="J263" s="19" t="n">
        <f aca="false">I263*12</f>
        <v>0</v>
      </c>
      <c r="K263" s="20" t="str">
        <f aca="false">IF(AND(L263="Correcto",ISNUMBER(D263),OR(E263="",AND(ISNUMBER(E263),E263&gt;=0))),D263-N(E263),"")</f>
        <v/>
      </c>
      <c r="L263" s="9" t="str">
        <f aca="false">IFERROR(IF(COUNTA(A263:H263)=0,"",IF(OR(A263="",NOT(ISNUMBER(B263)),B263&lt;0,NOT(ISNUMBER(C263)),C263&lt;1,MOD(C263,1)&lt;&gt;0,AND(F263&lt;&gt;"Activa",F263&lt;&gt;"Cancelada")),"REVISAR coste","Correcto")),"REVISAR coste")</f>
        <v/>
      </c>
      <c r="M263" s="21" t="str">
        <f aca="false">IF(A263="","",IF(L263&lt;&gt;"Correcto","Revisar coste",IF(F263="Cancelada","Baja efectiva",IF(NOT(ISNUMBER(K263)),"Completar fecha/preaviso",IF(D263&lt;Resumen!$E$4,"Cargo vencido",IF(K263&lt;Resumen!$E$4,"Preaviso vencido",IF(K263&lt;=Resumen!$E$4+7,"Revisar en 7 días","Más adelante")))))))</f>
        <v/>
      </c>
      <c r="N263" s="22" t="n">
        <f aca="false">IF(AND(F263="Activa",L263="Correcto",ISNUMBER(K263)),K263+ROW()/10000,1000000000)</f>
        <v>1000000000</v>
      </c>
      <c r="O263" s="23" t="str">
        <f aca="false">IF(AND(ISNUMBER(G263),G263&gt;0,L263="Correcto"),I263/G263,"n.a.")</f>
        <v>n.a.</v>
      </c>
      <c r="P263" s="0" t="n">
        <f aca="false">IF(COUNTA(A263:H263)&gt;0,ROW(),0)</f>
        <v>0</v>
      </c>
    </row>
    <row r="264" customFormat="false" ht="30" hidden="false" customHeight="true" outlineLevel="0" collapsed="false">
      <c r="A264" s="30"/>
      <c r="B264" s="31"/>
      <c r="C264" s="30"/>
      <c r="D264" s="32"/>
      <c r="E264" s="30"/>
      <c r="F264" s="30"/>
      <c r="G264" s="30"/>
      <c r="H264" s="30"/>
      <c r="I264" s="19" t="n">
        <f aca="false">IF(L264&lt;&gt;"Correcto",0,IF(F264="Activa",B264/C264,0))</f>
        <v>0</v>
      </c>
      <c r="J264" s="19" t="n">
        <f aca="false">I264*12</f>
        <v>0</v>
      </c>
      <c r="K264" s="20" t="str">
        <f aca="false">IF(AND(L264="Correcto",ISNUMBER(D264),OR(E264="",AND(ISNUMBER(E264),E264&gt;=0))),D264-N(E264),"")</f>
        <v/>
      </c>
      <c r="L264" s="9" t="str">
        <f aca="false">IFERROR(IF(COUNTA(A264:H264)=0,"",IF(OR(A264="",NOT(ISNUMBER(B264)),B264&lt;0,NOT(ISNUMBER(C264)),C264&lt;1,MOD(C264,1)&lt;&gt;0,AND(F264&lt;&gt;"Activa",F264&lt;&gt;"Cancelada")),"REVISAR coste","Correcto")),"REVISAR coste")</f>
        <v/>
      </c>
      <c r="M264" s="21" t="str">
        <f aca="false">IF(A264="","",IF(L264&lt;&gt;"Correcto","Revisar coste",IF(F264="Cancelada","Baja efectiva",IF(NOT(ISNUMBER(K264)),"Completar fecha/preaviso",IF(D264&lt;Resumen!$E$4,"Cargo vencido",IF(K264&lt;Resumen!$E$4,"Preaviso vencido",IF(K264&lt;=Resumen!$E$4+7,"Revisar en 7 días","Más adelante")))))))</f>
        <v/>
      </c>
      <c r="N264" s="22" t="n">
        <f aca="false">IF(AND(F264="Activa",L264="Correcto",ISNUMBER(K264)),K264+ROW()/10000,1000000000)</f>
        <v>1000000000</v>
      </c>
      <c r="O264" s="23" t="str">
        <f aca="false">IF(AND(ISNUMBER(G264),G264&gt;0,L264="Correcto"),I264/G264,"n.a.")</f>
        <v>n.a.</v>
      </c>
      <c r="P264" s="0" t="n">
        <f aca="false">IF(COUNTA(A264:H264)&gt;0,ROW(),0)</f>
        <v>0</v>
      </c>
    </row>
    <row r="265" customFormat="false" ht="30" hidden="false" customHeight="true" outlineLevel="0" collapsed="false">
      <c r="A265" s="30"/>
      <c r="B265" s="31"/>
      <c r="C265" s="30"/>
      <c r="D265" s="32"/>
      <c r="E265" s="30"/>
      <c r="F265" s="30"/>
      <c r="G265" s="30"/>
      <c r="H265" s="30"/>
      <c r="I265" s="19" t="n">
        <f aca="false">IF(L265&lt;&gt;"Correcto",0,IF(F265="Activa",B265/C265,0))</f>
        <v>0</v>
      </c>
      <c r="J265" s="19" t="n">
        <f aca="false">I265*12</f>
        <v>0</v>
      </c>
      <c r="K265" s="20" t="str">
        <f aca="false">IF(AND(L265="Correcto",ISNUMBER(D265),OR(E265="",AND(ISNUMBER(E265),E265&gt;=0))),D265-N(E265),"")</f>
        <v/>
      </c>
      <c r="L265" s="9" t="str">
        <f aca="false">IFERROR(IF(COUNTA(A265:H265)=0,"",IF(OR(A265="",NOT(ISNUMBER(B265)),B265&lt;0,NOT(ISNUMBER(C265)),C265&lt;1,MOD(C265,1)&lt;&gt;0,AND(F265&lt;&gt;"Activa",F265&lt;&gt;"Cancelada")),"REVISAR coste","Correcto")),"REVISAR coste")</f>
        <v/>
      </c>
      <c r="M265" s="21" t="str">
        <f aca="false">IF(A265="","",IF(L265&lt;&gt;"Correcto","Revisar coste",IF(F265="Cancelada","Baja efectiva",IF(NOT(ISNUMBER(K265)),"Completar fecha/preaviso",IF(D265&lt;Resumen!$E$4,"Cargo vencido",IF(K265&lt;Resumen!$E$4,"Preaviso vencido",IF(K265&lt;=Resumen!$E$4+7,"Revisar en 7 días","Más adelante")))))))</f>
        <v/>
      </c>
      <c r="N265" s="22" t="n">
        <f aca="false">IF(AND(F265="Activa",L265="Correcto",ISNUMBER(K265)),K265+ROW()/10000,1000000000)</f>
        <v>1000000000</v>
      </c>
      <c r="O265" s="23" t="str">
        <f aca="false">IF(AND(ISNUMBER(G265),G265&gt;0,L265="Correcto"),I265/G265,"n.a.")</f>
        <v>n.a.</v>
      </c>
      <c r="P265" s="0" t="n">
        <f aca="false">IF(COUNTA(A265:H265)&gt;0,ROW(),0)</f>
        <v>0</v>
      </c>
    </row>
    <row r="266" customFormat="false" ht="30" hidden="false" customHeight="true" outlineLevel="0" collapsed="false">
      <c r="A266" s="30"/>
      <c r="B266" s="31"/>
      <c r="C266" s="30"/>
      <c r="D266" s="32"/>
      <c r="E266" s="30"/>
      <c r="F266" s="30"/>
      <c r="G266" s="30"/>
      <c r="H266" s="30"/>
      <c r="I266" s="19" t="n">
        <f aca="false">IF(L266&lt;&gt;"Correcto",0,IF(F266="Activa",B266/C266,0))</f>
        <v>0</v>
      </c>
      <c r="J266" s="19" t="n">
        <f aca="false">I266*12</f>
        <v>0</v>
      </c>
      <c r="K266" s="20" t="str">
        <f aca="false">IF(AND(L266="Correcto",ISNUMBER(D266),OR(E266="",AND(ISNUMBER(E266),E266&gt;=0))),D266-N(E266),"")</f>
        <v/>
      </c>
      <c r="L266" s="9" t="str">
        <f aca="false">IFERROR(IF(COUNTA(A266:H266)=0,"",IF(OR(A266="",NOT(ISNUMBER(B266)),B266&lt;0,NOT(ISNUMBER(C266)),C266&lt;1,MOD(C266,1)&lt;&gt;0,AND(F266&lt;&gt;"Activa",F266&lt;&gt;"Cancelada")),"REVISAR coste","Correcto")),"REVISAR coste")</f>
        <v/>
      </c>
      <c r="M266" s="21" t="str">
        <f aca="false">IF(A266="","",IF(L266&lt;&gt;"Correcto","Revisar coste",IF(F266="Cancelada","Baja efectiva",IF(NOT(ISNUMBER(K266)),"Completar fecha/preaviso",IF(D266&lt;Resumen!$E$4,"Cargo vencido",IF(K266&lt;Resumen!$E$4,"Preaviso vencido",IF(K266&lt;=Resumen!$E$4+7,"Revisar en 7 días","Más adelante")))))))</f>
        <v/>
      </c>
      <c r="N266" s="22" t="n">
        <f aca="false">IF(AND(F266="Activa",L266="Correcto",ISNUMBER(K266)),K266+ROW()/10000,1000000000)</f>
        <v>1000000000</v>
      </c>
      <c r="O266" s="23" t="str">
        <f aca="false">IF(AND(ISNUMBER(G266),G266&gt;0,L266="Correcto"),I266/G266,"n.a.")</f>
        <v>n.a.</v>
      </c>
      <c r="P266" s="0" t="n">
        <f aca="false">IF(COUNTA(A266:H266)&gt;0,ROW(),0)</f>
        <v>0</v>
      </c>
    </row>
    <row r="267" customFormat="false" ht="30" hidden="false" customHeight="true" outlineLevel="0" collapsed="false">
      <c r="A267" s="30"/>
      <c r="B267" s="31"/>
      <c r="C267" s="30"/>
      <c r="D267" s="32"/>
      <c r="E267" s="30"/>
      <c r="F267" s="30"/>
      <c r="G267" s="30"/>
      <c r="H267" s="30"/>
      <c r="I267" s="19" t="n">
        <f aca="false">IF(L267&lt;&gt;"Correcto",0,IF(F267="Activa",B267/C267,0))</f>
        <v>0</v>
      </c>
      <c r="J267" s="19" t="n">
        <f aca="false">I267*12</f>
        <v>0</v>
      </c>
      <c r="K267" s="20" t="str">
        <f aca="false">IF(AND(L267="Correcto",ISNUMBER(D267),OR(E267="",AND(ISNUMBER(E267),E267&gt;=0))),D267-N(E267),"")</f>
        <v/>
      </c>
      <c r="L267" s="9" t="str">
        <f aca="false">IFERROR(IF(COUNTA(A267:H267)=0,"",IF(OR(A267="",NOT(ISNUMBER(B267)),B267&lt;0,NOT(ISNUMBER(C267)),C267&lt;1,MOD(C267,1)&lt;&gt;0,AND(F267&lt;&gt;"Activa",F267&lt;&gt;"Cancelada")),"REVISAR coste","Correcto")),"REVISAR coste")</f>
        <v/>
      </c>
      <c r="M267" s="21" t="str">
        <f aca="false">IF(A267="","",IF(L267&lt;&gt;"Correcto","Revisar coste",IF(F267="Cancelada","Baja efectiva",IF(NOT(ISNUMBER(K267)),"Completar fecha/preaviso",IF(D267&lt;Resumen!$E$4,"Cargo vencido",IF(K267&lt;Resumen!$E$4,"Preaviso vencido",IF(K267&lt;=Resumen!$E$4+7,"Revisar en 7 días","Más adelante")))))))</f>
        <v/>
      </c>
      <c r="N267" s="22" t="n">
        <f aca="false">IF(AND(F267="Activa",L267="Correcto",ISNUMBER(K267)),K267+ROW()/10000,1000000000)</f>
        <v>1000000000</v>
      </c>
      <c r="O267" s="23" t="str">
        <f aca="false">IF(AND(ISNUMBER(G267),G267&gt;0,L267="Correcto"),I267/G267,"n.a.")</f>
        <v>n.a.</v>
      </c>
      <c r="P267" s="0" t="n">
        <f aca="false">IF(COUNTA(A267:H267)&gt;0,ROW(),0)</f>
        <v>0</v>
      </c>
    </row>
    <row r="268" customFormat="false" ht="30" hidden="false" customHeight="true" outlineLevel="0" collapsed="false">
      <c r="A268" s="30"/>
      <c r="B268" s="31"/>
      <c r="C268" s="30"/>
      <c r="D268" s="32"/>
      <c r="E268" s="30"/>
      <c r="F268" s="30"/>
      <c r="G268" s="30"/>
      <c r="H268" s="30"/>
      <c r="I268" s="19" t="n">
        <f aca="false">IF(L268&lt;&gt;"Correcto",0,IF(F268="Activa",B268/C268,0))</f>
        <v>0</v>
      </c>
      <c r="J268" s="19" t="n">
        <f aca="false">I268*12</f>
        <v>0</v>
      </c>
      <c r="K268" s="20" t="str">
        <f aca="false">IF(AND(L268="Correcto",ISNUMBER(D268),OR(E268="",AND(ISNUMBER(E268),E268&gt;=0))),D268-N(E268),"")</f>
        <v/>
      </c>
      <c r="L268" s="9" t="str">
        <f aca="false">IFERROR(IF(COUNTA(A268:H268)=0,"",IF(OR(A268="",NOT(ISNUMBER(B268)),B268&lt;0,NOT(ISNUMBER(C268)),C268&lt;1,MOD(C268,1)&lt;&gt;0,AND(F268&lt;&gt;"Activa",F268&lt;&gt;"Cancelada")),"REVISAR coste","Correcto")),"REVISAR coste")</f>
        <v/>
      </c>
      <c r="M268" s="21" t="str">
        <f aca="false">IF(A268="","",IF(L268&lt;&gt;"Correcto","Revisar coste",IF(F268="Cancelada","Baja efectiva",IF(NOT(ISNUMBER(K268)),"Completar fecha/preaviso",IF(D268&lt;Resumen!$E$4,"Cargo vencido",IF(K268&lt;Resumen!$E$4,"Preaviso vencido",IF(K268&lt;=Resumen!$E$4+7,"Revisar en 7 días","Más adelante")))))))</f>
        <v/>
      </c>
      <c r="N268" s="22" t="n">
        <f aca="false">IF(AND(F268="Activa",L268="Correcto",ISNUMBER(K268)),K268+ROW()/10000,1000000000)</f>
        <v>1000000000</v>
      </c>
      <c r="O268" s="23" t="str">
        <f aca="false">IF(AND(ISNUMBER(G268),G268&gt;0,L268="Correcto"),I268/G268,"n.a.")</f>
        <v>n.a.</v>
      </c>
      <c r="P268" s="0" t="n">
        <f aca="false">IF(COUNTA(A268:H268)&gt;0,ROW(),0)</f>
        <v>0</v>
      </c>
    </row>
    <row r="269" customFormat="false" ht="30" hidden="false" customHeight="true" outlineLevel="0" collapsed="false">
      <c r="A269" s="30"/>
      <c r="B269" s="31"/>
      <c r="C269" s="30"/>
      <c r="D269" s="32"/>
      <c r="E269" s="30"/>
      <c r="F269" s="30"/>
      <c r="G269" s="30"/>
      <c r="H269" s="30"/>
      <c r="I269" s="19" t="n">
        <f aca="false">IF(L269&lt;&gt;"Correcto",0,IF(F269="Activa",B269/C269,0))</f>
        <v>0</v>
      </c>
      <c r="J269" s="19" t="n">
        <f aca="false">I269*12</f>
        <v>0</v>
      </c>
      <c r="K269" s="20" t="str">
        <f aca="false">IF(AND(L269="Correcto",ISNUMBER(D269),OR(E269="",AND(ISNUMBER(E269),E269&gt;=0))),D269-N(E269),"")</f>
        <v/>
      </c>
      <c r="L269" s="9" t="str">
        <f aca="false">IFERROR(IF(COUNTA(A269:H269)=0,"",IF(OR(A269="",NOT(ISNUMBER(B269)),B269&lt;0,NOT(ISNUMBER(C269)),C269&lt;1,MOD(C269,1)&lt;&gt;0,AND(F269&lt;&gt;"Activa",F269&lt;&gt;"Cancelada")),"REVISAR coste","Correcto")),"REVISAR coste")</f>
        <v/>
      </c>
      <c r="M269" s="21" t="str">
        <f aca="false">IF(A269="","",IF(L269&lt;&gt;"Correcto","Revisar coste",IF(F269="Cancelada","Baja efectiva",IF(NOT(ISNUMBER(K269)),"Completar fecha/preaviso",IF(D269&lt;Resumen!$E$4,"Cargo vencido",IF(K269&lt;Resumen!$E$4,"Preaviso vencido",IF(K269&lt;=Resumen!$E$4+7,"Revisar en 7 días","Más adelante")))))))</f>
        <v/>
      </c>
      <c r="N269" s="22" t="n">
        <f aca="false">IF(AND(F269="Activa",L269="Correcto",ISNUMBER(K269)),K269+ROW()/10000,1000000000)</f>
        <v>1000000000</v>
      </c>
      <c r="O269" s="23" t="str">
        <f aca="false">IF(AND(ISNUMBER(G269),G269&gt;0,L269="Correcto"),I269/G269,"n.a.")</f>
        <v>n.a.</v>
      </c>
      <c r="P269" s="0" t="n">
        <f aca="false">IF(COUNTA(A269:H269)&gt;0,ROW(),0)</f>
        <v>0</v>
      </c>
    </row>
    <row r="270" customFormat="false" ht="30" hidden="false" customHeight="true" outlineLevel="0" collapsed="false">
      <c r="A270" s="30"/>
      <c r="B270" s="31"/>
      <c r="C270" s="30"/>
      <c r="D270" s="32"/>
      <c r="E270" s="30"/>
      <c r="F270" s="30"/>
      <c r="G270" s="30"/>
      <c r="H270" s="30"/>
      <c r="I270" s="19" t="n">
        <f aca="false">IF(L270&lt;&gt;"Correcto",0,IF(F270="Activa",B270/C270,0))</f>
        <v>0</v>
      </c>
      <c r="J270" s="19" t="n">
        <f aca="false">I270*12</f>
        <v>0</v>
      </c>
      <c r="K270" s="20" t="str">
        <f aca="false">IF(AND(L270="Correcto",ISNUMBER(D270),OR(E270="",AND(ISNUMBER(E270),E270&gt;=0))),D270-N(E270),"")</f>
        <v/>
      </c>
      <c r="L270" s="9" t="str">
        <f aca="false">IFERROR(IF(COUNTA(A270:H270)=0,"",IF(OR(A270="",NOT(ISNUMBER(B270)),B270&lt;0,NOT(ISNUMBER(C270)),C270&lt;1,MOD(C270,1)&lt;&gt;0,AND(F270&lt;&gt;"Activa",F270&lt;&gt;"Cancelada")),"REVISAR coste","Correcto")),"REVISAR coste")</f>
        <v/>
      </c>
      <c r="M270" s="21" t="str">
        <f aca="false">IF(A270="","",IF(L270&lt;&gt;"Correcto","Revisar coste",IF(F270="Cancelada","Baja efectiva",IF(NOT(ISNUMBER(K270)),"Completar fecha/preaviso",IF(D270&lt;Resumen!$E$4,"Cargo vencido",IF(K270&lt;Resumen!$E$4,"Preaviso vencido",IF(K270&lt;=Resumen!$E$4+7,"Revisar en 7 días","Más adelante")))))))</f>
        <v/>
      </c>
      <c r="N270" s="22" t="n">
        <f aca="false">IF(AND(F270="Activa",L270="Correcto",ISNUMBER(K270)),K270+ROW()/10000,1000000000)</f>
        <v>1000000000</v>
      </c>
      <c r="O270" s="23" t="str">
        <f aca="false">IF(AND(ISNUMBER(G270),G270&gt;0,L270="Correcto"),I270/G270,"n.a.")</f>
        <v>n.a.</v>
      </c>
      <c r="P270" s="0" t="n">
        <f aca="false">IF(COUNTA(A270:H270)&gt;0,ROW(),0)</f>
        <v>0</v>
      </c>
    </row>
    <row r="271" customFormat="false" ht="30" hidden="false" customHeight="true" outlineLevel="0" collapsed="false">
      <c r="A271" s="30"/>
      <c r="B271" s="31"/>
      <c r="C271" s="30"/>
      <c r="D271" s="32"/>
      <c r="E271" s="30"/>
      <c r="F271" s="30"/>
      <c r="G271" s="30"/>
      <c r="H271" s="30"/>
      <c r="I271" s="19" t="n">
        <f aca="false">IF(L271&lt;&gt;"Correcto",0,IF(F271="Activa",B271/C271,0))</f>
        <v>0</v>
      </c>
      <c r="J271" s="19" t="n">
        <f aca="false">I271*12</f>
        <v>0</v>
      </c>
      <c r="K271" s="20" t="str">
        <f aca="false">IF(AND(L271="Correcto",ISNUMBER(D271),OR(E271="",AND(ISNUMBER(E271),E271&gt;=0))),D271-N(E271),"")</f>
        <v/>
      </c>
      <c r="L271" s="9" t="str">
        <f aca="false">IFERROR(IF(COUNTA(A271:H271)=0,"",IF(OR(A271="",NOT(ISNUMBER(B271)),B271&lt;0,NOT(ISNUMBER(C271)),C271&lt;1,MOD(C271,1)&lt;&gt;0,AND(F271&lt;&gt;"Activa",F271&lt;&gt;"Cancelada")),"REVISAR coste","Correcto")),"REVISAR coste")</f>
        <v/>
      </c>
      <c r="M271" s="21" t="str">
        <f aca="false">IF(A271="","",IF(L271&lt;&gt;"Correcto","Revisar coste",IF(F271="Cancelada","Baja efectiva",IF(NOT(ISNUMBER(K271)),"Completar fecha/preaviso",IF(D271&lt;Resumen!$E$4,"Cargo vencido",IF(K271&lt;Resumen!$E$4,"Preaviso vencido",IF(K271&lt;=Resumen!$E$4+7,"Revisar en 7 días","Más adelante")))))))</f>
        <v/>
      </c>
      <c r="N271" s="22" t="n">
        <f aca="false">IF(AND(F271="Activa",L271="Correcto",ISNUMBER(K271)),K271+ROW()/10000,1000000000)</f>
        <v>1000000000</v>
      </c>
      <c r="O271" s="23" t="str">
        <f aca="false">IF(AND(ISNUMBER(G271),G271&gt;0,L271="Correcto"),I271/G271,"n.a.")</f>
        <v>n.a.</v>
      </c>
      <c r="P271" s="0" t="n">
        <f aca="false">IF(COUNTA(A271:H271)&gt;0,ROW(),0)</f>
        <v>0</v>
      </c>
    </row>
    <row r="272" customFormat="false" ht="30" hidden="false" customHeight="true" outlineLevel="0" collapsed="false">
      <c r="A272" s="30"/>
      <c r="B272" s="31"/>
      <c r="C272" s="30"/>
      <c r="D272" s="32"/>
      <c r="E272" s="30"/>
      <c r="F272" s="30"/>
      <c r="G272" s="30"/>
      <c r="H272" s="30"/>
      <c r="I272" s="19" t="n">
        <f aca="false">IF(L272&lt;&gt;"Correcto",0,IF(F272="Activa",B272/C272,0))</f>
        <v>0</v>
      </c>
      <c r="J272" s="19" t="n">
        <f aca="false">I272*12</f>
        <v>0</v>
      </c>
      <c r="K272" s="20" t="str">
        <f aca="false">IF(AND(L272="Correcto",ISNUMBER(D272),OR(E272="",AND(ISNUMBER(E272),E272&gt;=0))),D272-N(E272),"")</f>
        <v/>
      </c>
      <c r="L272" s="9" t="str">
        <f aca="false">IFERROR(IF(COUNTA(A272:H272)=0,"",IF(OR(A272="",NOT(ISNUMBER(B272)),B272&lt;0,NOT(ISNUMBER(C272)),C272&lt;1,MOD(C272,1)&lt;&gt;0,AND(F272&lt;&gt;"Activa",F272&lt;&gt;"Cancelada")),"REVISAR coste","Correcto")),"REVISAR coste")</f>
        <v/>
      </c>
      <c r="M272" s="21" t="str">
        <f aca="false">IF(A272="","",IF(L272&lt;&gt;"Correcto","Revisar coste",IF(F272="Cancelada","Baja efectiva",IF(NOT(ISNUMBER(K272)),"Completar fecha/preaviso",IF(D272&lt;Resumen!$E$4,"Cargo vencido",IF(K272&lt;Resumen!$E$4,"Preaviso vencido",IF(K272&lt;=Resumen!$E$4+7,"Revisar en 7 días","Más adelante")))))))</f>
        <v/>
      </c>
      <c r="N272" s="22" t="n">
        <f aca="false">IF(AND(F272="Activa",L272="Correcto",ISNUMBER(K272)),K272+ROW()/10000,1000000000)</f>
        <v>1000000000</v>
      </c>
      <c r="O272" s="23" t="str">
        <f aca="false">IF(AND(ISNUMBER(G272),G272&gt;0,L272="Correcto"),I272/G272,"n.a.")</f>
        <v>n.a.</v>
      </c>
      <c r="P272" s="0" t="n">
        <f aca="false">IF(COUNTA(A272:H272)&gt;0,ROW(),0)</f>
        <v>0</v>
      </c>
    </row>
    <row r="273" customFormat="false" ht="30" hidden="false" customHeight="true" outlineLevel="0" collapsed="false">
      <c r="A273" s="30"/>
      <c r="B273" s="31"/>
      <c r="C273" s="30"/>
      <c r="D273" s="32"/>
      <c r="E273" s="30"/>
      <c r="F273" s="30"/>
      <c r="G273" s="30"/>
      <c r="H273" s="30"/>
      <c r="I273" s="19" t="n">
        <f aca="false">IF(L273&lt;&gt;"Correcto",0,IF(F273="Activa",B273/C273,0))</f>
        <v>0</v>
      </c>
      <c r="J273" s="19" t="n">
        <f aca="false">I273*12</f>
        <v>0</v>
      </c>
      <c r="K273" s="20" t="str">
        <f aca="false">IF(AND(L273="Correcto",ISNUMBER(D273),OR(E273="",AND(ISNUMBER(E273),E273&gt;=0))),D273-N(E273),"")</f>
        <v/>
      </c>
      <c r="L273" s="9" t="str">
        <f aca="false">IFERROR(IF(COUNTA(A273:H273)=0,"",IF(OR(A273="",NOT(ISNUMBER(B273)),B273&lt;0,NOT(ISNUMBER(C273)),C273&lt;1,MOD(C273,1)&lt;&gt;0,AND(F273&lt;&gt;"Activa",F273&lt;&gt;"Cancelada")),"REVISAR coste","Correcto")),"REVISAR coste")</f>
        <v/>
      </c>
      <c r="M273" s="21" t="str">
        <f aca="false">IF(A273="","",IF(L273&lt;&gt;"Correcto","Revisar coste",IF(F273="Cancelada","Baja efectiva",IF(NOT(ISNUMBER(K273)),"Completar fecha/preaviso",IF(D273&lt;Resumen!$E$4,"Cargo vencido",IF(K273&lt;Resumen!$E$4,"Preaviso vencido",IF(K273&lt;=Resumen!$E$4+7,"Revisar en 7 días","Más adelante")))))))</f>
        <v/>
      </c>
      <c r="N273" s="22" t="n">
        <f aca="false">IF(AND(F273="Activa",L273="Correcto",ISNUMBER(K273)),K273+ROW()/10000,1000000000)</f>
        <v>1000000000</v>
      </c>
      <c r="O273" s="23" t="str">
        <f aca="false">IF(AND(ISNUMBER(G273),G273&gt;0,L273="Correcto"),I273/G273,"n.a.")</f>
        <v>n.a.</v>
      </c>
      <c r="P273" s="0" t="n">
        <f aca="false">IF(COUNTA(A273:H273)&gt;0,ROW(),0)</f>
        <v>0</v>
      </c>
    </row>
    <row r="274" customFormat="false" ht="30" hidden="false" customHeight="true" outlineLevel="0" collapsed="false">
      <c r="A274" s="30"/>
      <c r="B274" s="31"/>
      <c r="C274" s="30"/>
      <c r="D274" s="32"/>
      <c r="E274" s="30"/>
      <c r="F274" s="30"/>
      <c r="G274" s="30"/>
      <c r="H274" s="30"/>
      <c r="I274" s="19" t="n">
        <f aca="false">IF(L274&lt;&gt;"Correcto",0,IF(F274="Activa",B274/C274,0))</f>
        <v>0</v>
      </c>
      <c r="J274" s="19" t="n">
        <f aca="false">I274*12</f>
        <v>0</v>
      </c>
      <c r="K274" s="20" t="str">
        <f aca="false">IF(AND(L274="Correcto",ISNUMBER(D274),OR(E274="",AND(ISNUMBER(E274),E274&gt;=0))),D274-N(E274),"")</f>
        <v/>
      </c>
      <c r="L274" s="9" t="str">
        <f aca="false">IFERROR(IF(COUNTA(A274:H274)=0,"",IF(OR(A274="",NOT(ISNUMBER(B274)),B274&lt;0,NOT(ISNUMBER(C274)),C274&lt;1,MOD(C274,1)&lt;&gt;0,AND(F274&lt;&gt;"Activa",F274&lt;&gt;"Cancelada")),"REVISAR coste","Correcto")),"REVISAR coste")</f>
        <v/>
      </c>
      <c r="M274" s="21" t="str">
        <f aca="false">IF(A274="","",IF(L274&lt;&gt;"Correcto","Revisar coste",IF(F274="Cancelada","Baja efectiva",IF(NOT(ISNUMBER(K274)),"Completar fecha/preaviso",IF(D274&lt;Resumen!$E$4,"Cargo vencido",IF(K274&lt;Resumen!$E$4,"Preaviso vencido",IF(K274&lt;=Resumen!$E$4+7,"Revisar en 7 días","Más adelante")))))))</f>
        <v/>
      </c>
      <c r="N274" s="22" t="n">
        <f aca="false">IF(AND(F274="Activa",L274="Correcto",ISNUMBER(K274)),K274+ROW()/10000,1000000000)</f>
        <v>1000000000</v>
      </c>
      <c r="O274" s="23" t="str">
        <f aca="false">IF(AND(ISNUMBER(G274),G274&gt;0,L274="Correcto"),I274/G274,"n.a.")</f>
        <v>n.a.</v>
      </c>
      <c r="P274" s="0" t="n">
        <f aca="false">IF(COUNTA(A274:H274)&gt;0,ROW(),0)</f>
        <v>0</v>
      </c>
    </row>
    <row r="275" customFormat="false" ht="30" hidden="false" customHeight="true" outlineLevel="0" collapsed="false">
      <c r="A275" s="30"/>
      <c r="B275" s="31"/>
      <c r="C275" s="30"/>
      <c r="D275" s="32"/>
      <c r="E275" s="30"/>
      <c r="F275" s="30"/>
      <c r="G275" s="30"/>
      <c r="H275" s="30"/>
      <c r="I275" s="19" t="n">
        <f aca="false">IF(L275&lt;&gt;"Correcto",0,IF(F275="Activa",B275/C275,0))</f>
        <v>0</v>
      </c>
      <c r="J275" s="19" t="n">
        <f aca="false">I275*12</f>
        <v>0</v>
      </c>
      <c r="K275" s="20" t="str">
        <f aca="false">IF(AND(L275="Correcto",ISNUMBER(D275),OR(E275="",AND(ISNUMBER(E275),E275&gt;=0))),D275-N(E275),"")</f>
        <v/>
      </c>
      <c r="L275" s="9" t="str">
        <f aca="false">IFERROR(IF(COUNTA(A275:H275)=0,"",IF(OR(A275="",NOT(ISNUMBER(B275)),B275&lt;0,NOT(ISNUMBER(C275)),C275&lt;1,MOD(C275,1)&lt;&gt;0,AND(F275&lt;&gt;"Activa",F275&lt;&gt;"Cancelada")),"REVISAR coste","Correcto")),"REVISAR coste")</f>
        <v/>
      </c>
      <c r="M275" s="21" t="str">
        <f aca="false">IF(A275="","",IF(L275&lt;&gt;"Correcto","Revisar coste",IF(F275="Cancelada","Baja efectiva",IF(NOT(ISNUMBER(K275)),"Completar fecha/preaviso",IF(D275&lt;Resumen!$E$4,"Cargo vencido",IF(K275&lt;Resumen!$E$4,"Preaviso vencido",IF(K275&lt;=Resumen!$E$4+7,"Revisar en 7 días","Más adelante")))))))</f>
        <v/>
      </c>
      <c r="N275" s="22" t="n">
        <f aca="false">IF(AND(F275="Activa",L275="Correcto",ISNUMBER(K275)),K275+ROW()/10000,1000000000)</f>
        <v>1000000000</v>
      </c>
      <c r="O275" s="23" t="str">
        <f aca="false">IF(AND(ISNUMBER(G275),G275&gt;0,L275="Correcto"),I275/G275,"n.a.")</f>
        <v>n.a.</v>
      </c>
      <c r="P275" s="0" t="n">
        <f aca="false">IF(COUNTA(A275:H275)&gt;0,ROW(),0)</f>
        <v>0</v>
      </c>
    </row>
    <row r="276" customFormat="false" ht="30" hidden="false" customHeight="true" outlineLevel="0" collapsed="false">
      <c r="A276" s="30"/>
      <c r="B276" s="31"/>
      <c r="C276" s="30"/>
      <c r="D276" s="32"/>
      <c r="E276" s="30"/>
      <c r="F276" s="30"/>
      <c r="G276" s="30"/>
      <c r="H276" s="30"/>
      <c r="I276" s="19" t="n">
        <f aca="false">IF(L276&lt;&gt;"Correcto",0,IF(F276="Activa",B276/C276,0))</f>
        <v>0</v>
      </c>
      <c r="J276" s="19" t="n">
        <f aca="false">I276*12</f>
        <v>0</v>
      </c>
      <c r="K276" s="20" t="str">
        <f aca="false">IF(AND(L276="Correcto",ISNUMBER(D276),OR(E276="",AND(ISNUMBER(E276),E276&gt;=0))),D276-N(E276),"")</f>
        <v/>
      </c>
      <c r="L276" s="9" t="str">
        <f aca="false">IFERROR(IF(COUNTA(A276:H276)=0,"",IF(OR(A276="",NOT(ISNUMBER(B276)),B276&lt;0,NOT(ISNUMBER(C276)),C276&lt;1,MOD(C276,1)&lt;&gt;0,AND(F276&lt;&gt;"Activa",F276&lt;&gt;"Cancelada")),"REVISAR coste","Correcto")),"REVISAR coste")</f>
        <v/>
      </c>
      <c r="M276" s="21" t="str">
        <f aca="false">IF(A276="","",IF(L276&lt;&gt;"Correcto","Revisar coste",IF(F276="Cancelada","Baja efectiva",IF(NOT(ISNUMBER(K276)),"Completar fecha/preaviso",IF(D276&lt;Resumen!$E$4,"Cargo vencido",IF(K276&lt;Resumen!$E$4,"Preaviso vencido",IF(K276&lt;=Resumen!$E$4+7,"Revisar en 7 días","Más adelante")))))))</f>
        <v/>
      </c>
      <c r="N276" s="22" t="n">
        <f aca="false">IF(AND(F276="Activa",L276="Correcto",ISNUMBER(K276)),K276+ROW()/10000,1000000000)</f>
        <v>1000000000</v>
      </c>
      <c r="O276" s="23" t="str">
        <f aca="false">IF(AND(ISNUMBER(G276),G276&gt;0,L276="Correcto"),I276/G276,"n.a.")</f>
        <v>n.a.</v>
      </c>
      <c r="P276" s="0" t="n">
        <f aca="false">IF(COUNTA(A276:H276)&gt;0,ROW(),0)</f>
        <v>0</v>
      </c>
    </row>
    <row r="277" customFormat="false" ht="30" hidden="false" customHeight="true" outlineLevel="0" collapsed="false">
      <c r="A277" s="30"/>
      <c r="B277" s="31"/>
      <c r="C277" s="30"/>
      <c r="D277" s="32"/>
      <c r="E277" s="30"/>
      <c r="F277" s="30"/>
      <c r="G277" s="30"/>
      <c r="H277" s="30"/>
      <c r="I277" s="19" t="n">
        <f aca="false">IF(L277&lt;&gt;"Correcto",0,IF(F277="Activa",B277/C277,0))</f>
        <v>0</v>
      </c>
      <c r="J277" s="19" t="n">
        <f aca="false">I277*12</f>
        <v>0</v>
      </c>
      <c r="K277" s="20" t="str">
        <f aca="false">IF(AND(L277="Correcto",ISNUMBER(D277),OR(E277="",AND(ISNUMBER(E277),E277&gt;=0))),D277-N(E277),"")</f>
        <v/>
      </c>
      <c r="L277" s="9" t="str">
        <f aca="false">IFERROR(IF(COUNTA(A277:H277)=0,"",IF(OR(A277="",NOT(ISNUMBER(B277)),B277&lt;0,NOT(ISNUMBER(C277)),C277&lt;1,MOD(C277,1)&lt;&gt;0,AND(F277&lt;&gt;"Activa",F277&lt;&gt;"Cancelada")),"REVISAR coste","Correcto")),"REVISAR coste")</f>
        <v/>
      </c>
      <c r="M277" s="21" t="str">
        <f aca="false">IF(A277="","",IF(L277&lt;&gt;"Correcto","Revisar coste",IF(F277="Cancelada","Baja efectiva",IF(NOT(ISNUMBER(K277)),"Completar fecha/preaviso",IF(D277&lt;Resumen!$E$4,"Cargo vencido",IF(K277&lt;Resumen!$E$4,"Preaviso vencido",IF(K277&lt;=Resumen!$E$4+7,"Revisar en 7 días","Más adelante")))))))</f>
        <v/>
      </c>
      <c r="N277" s="22" t="n">
        <f aca="false">IF(AND(F277="Activa",L277="Correcto",ISNUMBER(K277)),K277+ROW()/10000,1000000000)</f>
        <v>1000000000</v>
      </c>
      <c r="O277" s="23" t="str">
        <f aca="false">IF(AND(ISNUMBER(G277),G277&gt;0,L277="Correcto"),I277/G277,"n.a.")</f>
        <v>n.a.</v>
      </c>
      <c r="P277" s="0" t="n">
        <f aca="false">IF(COUNTA(A277:H277)&gt;0,ROW(),0)</f>
        <v>0</v>
      </c>
    </row>
    <row r="278" customFormat="false" ht="30" hidden="false" customHeight="true" outlineLevel="0" collapsed="false">
      <c r="A278" s="30"/>
      <c r="B278" s="31"/>
      <c r="C278" s="30"/>
      <c r="D278" s="32"/>
      <c r="E278" s="30"/>
      <c r="F278" s="30"/>
      <c r="G278" s="30"/>
      <c r="H278" s="30"/>
      <c r="I278" s="19" t="n">
        <f aca="false">IF(L278&lt;&gt;"Correcto",0,IF(F278="Activa",B278/C278,0))</f>
        <v>0</v>
      </c>
      <c r="J278" s="19" t="n">
        <f aca="false">I278*12</f>
        <v>0</v>
      </c>
      <c r="K278" s="20" t="str">
        <f aca="false">IF(AND(L278="Correcto",ISNUMBER(D278),OR(E278="",AND(ISNUMBER(E278),E278&gt;=0))),D278-N(E278),"")</f>
        <v/>
      </c>
      <c r="L278" s="9" t="str">
        <f aca="false">IFERROR(IF(COUNTA(A278:H278)=0,"",IF(OR(A278="",NOT(ISNUMBER(B278)),B278&lt;0,NOT(ISNUMBER(C278)),C278&lt;1,MOD(C278,1)&lt;&gt;0,AND(F278&lt;&gt;"Activa",F278&lt;&gt;"Cancelada")),"REVISAR coste","Correcto")),"REVISAR coste")</f>
        <v/>
      </c>
      <c r="M278" s="21" t="str">
        <f aca="false">IF(A278="","",IF(L278&lt;&gt;"Correcto","Revisar coste",IF(F278="Cancelada","Baja efectiva",IF(NOT(ISNUMBER(K278)),"Completar fecha/preaviso",IF(D278&lt;Resumen!$E$4,"Cargo vencido",IF(K278&lt;Resumen!$E$4,"Preaviso vencido",IF(K278&lt;=Resumen!$E$4+7,"Revisar en 7 días","Más adelante")))))))</f>
        <v/>
      </c>
      <c r="N278" s="22" t="n">
        <f aca="false">IF(AND(F278="Activa",L278="Correcto",ISNUMBER(K278)),K278+ROW()/10000,1000000000)</f>
        <v>1000000000</v>
      </c>
      <c r="O278" s="23" t="str">
        <f aca="false">IF(AND(ISNUMBER(G278),G278&gt;0,L278="Correcto"),I278/G278,"n.a.")</f>
        <v>n.a.</v>
      </c>
      <c r="P278" s="0" t="n">
        <f aca="false">IF(COUNTA(A278:H278)&gt;0,ROW(),0)</f>
        <v>0</v>
      </c>
    </row>
    <row r="279" customFormat="false" ht="30" hidden="false" customHeight="true" outlineLevel="0" collapsed="false">
      <c r="A279" s="30"/>
      <c r="B279" s="31"/>
      <c r="C279" s="30"/>
      <c r="D279" s="32"/>
      <c r="E279" s="30"/>
      <c r="F279" s="30"/>
      <c r="G279" s="30"/>
      <c r="H279" s="30"/>
      <c r="I279" s="19" t="n">
        <f aca="false">IF(L279&lt;&gt;"Correcto",0,IF(F279="Activa",B279/C279,0))</f>
        <v>0</v>
      </c>
      <c r="J279" s="19" t="n">
        <f aca="false">I279*12</f>
        <v>0</v>
      </c>
      <c r="K279" s="20" t="str">
        <f aca="false">IF(AND(L279="Correcto",ISNUMBER(D279),OR(E279="",AND(ISNUMBER(E279),E279&gt;=0))),D279-N(E279),"")</f>
        <v/>
      </c>
      <c r="L279" s="9" t="str">
        <f aca="false">IFERROR(IF(COUNTA(A279:H279)=0,"",IF(OR(A279="",NOT(ISNUMBER(B279)),B279&lt;0,NOT(ISNUMBER(C279)),C279&lt;1,MOD(C279,1)&lt;&gt;0,AND(F279&lt;&gt;"Activa",F279&lt;&gt;"Cancelada")),"REVISAR coste","Correcto")),"REVISAR coste")</f>
        <v/>
      </c>
      <c r="M279" s="21" t="str">
        <f aca="false">IF(A279="","",IF(L279&lt;&gt;"Correcto","Revisar coste",IF(F279="Cancelada","Baja efectiva",IF(NOT(ISNUMBER(K279)),"Completar fecha/preaviso",IF(D279&lt;Resumen!$E$4,"Cargo vencido",IF(K279&lt;Resumen!$E$4,"Preaviso vencido",IF(K279&lt;=Resumen!$E$4+7,"Revisar en 7 días","Más adelante")))))))</f>
        <v/>
      </c>
      <c r="N279" s="22" t="n">
        <f aca="false">IF(AND(F279="Activa",L279="Correcto",ISNUMBER(K279)),K279+ROW()/10000,1000000000)</f>
        <v>1000000000</v>
      </c>
      <c r="O279" s="23" t="str">
        <f aca="false">IF(AND(ISNUMBER(G279),G279&gt;0,L279="Correcto"),I279/G279,"n.a.")</f>
        <v>n.a.</v>
      </c>
      <c r="P279" s="0" t="n">
        <f aca="false">IF(COUNTA(A279:H279)&gt;0,ROW(),0)</f>
        <v>0</v>
      </c>
    </row>
    <row r="280" customFormat="false" ht="30" hidden="false" customHeight="true" outlineLevel="0" collapsed="false">
      <c r="A280" s="30"/>
      <c r="B280" s="31"/>
      <c r="C280" s="30"/>
      <c r="D280" s="32"/>
      <c r="E280" s="30"/>
      <c r="F280" s="30"/>
      <c r="G280" s="30"/>
      <c r="H280" s="30"/>
      <c r="I280" s="19" t="n">
        <f aca="false">IF(L280&lt;&gt;"Correcto",0,IF(F280="Activa",B280/C280,0))</f>
        <v>0</v>
      </c>
      <c r="J280" s="19" t="n">
        <f aca="false">I280*12</f>
        <v>0</v>
      </c>
      <c r="K280" s="20" t="str">
        <f aca="false">IF(AND(L280="Correcto",ISNUMBER(D280),OR(E280="",AND(ISNUMBER(E280),E280&gt;=0))),D280-N(E280),"")</f>
        <v/>
      </c>
      <c r="L280" s="9" t="str">
        <f aca="false">IFERROR(IF(COUNTA(A280:H280)=0,"",IF(OR(A280="",NOT(ISNUMBER(B280)),B280&lt;0,NOT(ISNUMBER(C280)),C280&lt;1,MOD(C280,1)&lt;&gt;0,AND(F280&lt;&gt;"Activa",F280&lt;&gt;"Cancelada")),"REVISAR coste","Correcto")),"REVISAR coste")</f>
        <v/>
      </c>
      <c r="M280" s="21" t="str">
        <f aca="false">IF(A280="","",IF(L280&lt;&gt;"Correcto","Revisar coste",IF(F280="Cancelada","Baja efectiva",IF(NOT(ISNUMBER(K280)),"Completar fecha/preaviso",IF(D280&lt;Resumen!$E$4,"Cargo vencido",IF(K280&lt;Resumen!$E$4,"Preaviso vencido",IF(K280&lt;=Resumen!$E$4+7,"Revisar en 7 días","Más adelante")))))))</f>
        <v/>
      </c>
      <c r="N280" s="22" t="n">
        <f aca="false">IF(AND(F280="Activa",L280="Correcto",ISNUMBER(K280)),K280+ROW()/10000,1000000000)</f>
        <v>1000000000</v>
      </c>
      <c r="O280" s="23" t="str">
        <f aca="false">IF(AND(ISNUMBER(G280),G280&gt;0,L280="Correcto"),I280/G280,"n.a.")</f>
        <v>n.a.</v>
      </c>
      <c r="P280" s="0" t="n">
        <f aca="false">IF(COUNTA(A280:H280)&gt;0,ROW(),0)</f>
        <v>0</v>
      </c>
    </row>
    <row r="281" customFormat="false" ht="30" hidden="false" customHeight="true" outlineLevel="0" collapsed="false">
      <c r="A281" s="30"/>
      <c r="B281" s="31"/>
      <c r="C281" s="30"/>
      <c r="D281" s="32"/>
      <c r="E281" s="30"/>
      <c r="F281" s="30"/>
      <c r="G281" s="30"/>
      <c r="H281" s="30"/>
      <c r="I281" s="19" t="n">
        <f aca="false">IF(L281&lt;&gt;"Correcto",0,IF(F281="Activa",B281/C281,0))</f>
        <v>0</v>
      </c>
      <c r="J281" s="19" t="n">
        <f aca="false">I281*12</f>
        <v>0</v>
      </c>
      <c r="K281" s="20" t="str">
        <f aca="false">IF(AND(L281="Correcto",ISNUMBER(D281),OR(E281="",AND(ISNUMBER(E281),E281&gt;=0))),D281-N(E281),"")</f>
        <v/>
      </c>
      <c r="L281" s="9" t="str">
        <f aca="false">IFERROR(IF(COUNTA(A281:H281)=0,"",IF(OR(A281="",NOT(ISNUMBER(B281)),B281&lt;0,NOT(ISNUMBER(C281)),C281&lt;1,MOD(C281,1)&lt;&gt;0,AND(F281&lt;&gt;"Activa",F281&lt;&gt;"Cancelada")),"REVISAR coste","Correcto")),"REVISAR coste")</f>
        <v/>
      </c>
      <c r="M281" s="21" t="str">
        <f aca="false">IF(A281="","",IF(L281&lt;&gt;"Correcto","Revisar coste",IF(F281="Cancelada","Baja efectiva",IF(NOT(ISNUMBER(K281)),"Completar fecha/preaviso",IF(D281&lt;Resumen!$E$4,"Cargo vencido",IF(K281&lt;Resumen!$E$4,"Preaviso vencido",IF(K281&lt;=Resumen!$E$4+7,"Revisar en 7 días","Más adelante")))))))</f>
        <v/>
      </c>
      <c r="N281" s="22" t="n">
        <f aca="false">IF(AND(F281="Activa",L281="Correcto",ISNUMBER(K281)),K281+ROW()/10000,1000000000)</f>
        <v>1000000000</v>
      </c>
      <c r="O281" s="23" t="str">
        <f aca="false">IF(AND(ISNUMBER(G281),G281&gt;0,L281="Correcto"),I281/G281,"n.a.")</f>
        <v>n.a.</v>
      </c>
      <c r="P281" s="0" t="n">
        <f aca="false">IF(COUNTA(A281:H281)&gt;0,ROW(),0)</f>
        <v>0</v>
      </c>
    </row>
    <row r="282" customFormat="false" ht="30" hidden="false" customHeight="true" outlineLevel="0" collapsed="false">
      <c r="A282" s="30"/>
      <c r="B282" s="31"/>
      <c r="C282" s="30"/>
      <c r="D282" s="32"/>
      <c r="E282" s="30"/>
      <c r="F282" s="30"/>
      <c r="G282" s="30"/>
      <c r="H282" s="30"/>
      <c r="I282" s="19" t="n">
        <f aca="false">IF(L282&lt;&gt;"Correcto",0,IF(F282="Activa",B282/C282,0))</f>
        <v>0</v>
      </c>
      <c r="J282" s="19" t="n">
        <f aca="false">I282*12</f>
        <v>0</v>
      </c>
      <c r="K282" s="20" t="str">
        <f aca="false">IF(AND(L282="Correcto",ISNUMBER(D282),OR(E282="",AND(ISNUMBER(E282),E282&gt;=0))),D282-N(E282),"")</f>
        <v/>
      </c>
      <c r="L282" s="9" t="str">
        <f aca="false">IFERROR(IF(COUNTA(A282:H282)=0,"",IF(OR(A282="",NOT(ISNUMBER(B282)),B282&lt;0,NOT(ISNUMBER(C282)),C282&lt;1,MOD(C282,1)&lt;&gt;0,AND(F282&lt;&gt;"Activa",F282&lt;&gt;"Cancelada")),"REVISAR coste","Correcto")),"REVISAR coste")</f>
        <v/>
      </c>
      <c r="M282" s="21" t="str">
        <f aca="false">IF(A282="","",IF(L282&lt;&gt;"Correcto","Revisar coste",IF(F282="Cancelada","Baja efectiva",IF(NOT(ISNUMBER(K282)),"Completar fecha/preaviso",IF(D282&lt;Resumen!$E$4,"Cargo vencido",IF(K282&lt;Resumen!$E$4,"Preaviso vencido",IF(K282&lt;=Resumen!$E$4+7,"Revisar en 7 días","Más adelante")))))))</f>
        <v/>
      </c>
      <c r="N282" s="22" t="n">
        <f aca="false">IF(AND(F282="Activa",L282="Correcto",ISNUMBER(K282)),K282+ROW()/10000,1000000000)</f>
        <v>1000000000</v>
      </c>
      <c r="O282" s="23" t="str">
        <f aca="false">IF(AND(ISNUMBER(G282),G282&gt;0,L282="Correcto"),I282/G282,"n.a.")</f>
        <v>n.a.</v>
      </c>
      <c r="P282" s="0" t="n">
        <f aca="false">IF(COUNTA(A282:H282)&gt;0,ROW(),0)</f>
        <v>0</v>
      </c>
    </row>
    <row r="283" customFormat="false" ht="30" hidden="false" customHeight="true" outlineLevel="0" collapsed="false">
      <c r="A283" s="30"/>
      <c r="B283" s="31"/>
      <c r="C283" s="30"/>
      <c r="D283" s="32"/>
      <c r="E283" s="30"/>
      <c r="F283" s="30"/>
      <c r="G283" s="30"/>
      <c r="H283" s="30"/>
      <c r="I283" s="19" t="n">
        <f aca="false">IF(L283&lt;&gt;"Correcto",0,IF(F283="Activa",B283/C283,0))</f>
        <v>0</v>
      </c>
      <c r="J283" s="19" t="n">
        <f aca="false">I283*12</f>
        <v>0</v>
      </c>
      <c r="K283" s="20" t="str">
        <f aca="false">IF(AND(L283="Correcto",ISNUMBER(D283),OR(E283="",AND(ISNUMBER(E283),E283&gt;=0))),D283-N(E283),"")</f>
        <v/>
      </c>
      <c r="L283" s="9" t="str">
        <f aca="false">IFERROR(IF(COUNTA(A283:H283)=0,"",IF(OR(A283="",NOT(ISNUMBER(B283)),B283&lt;0,NOT(ISNUMBER(C283)),C283&lt;1,MOD(C283,1)&lt;&gt;0,AND(F283&lt;&gt;"Activa",F283&lt;&gt;"Cancelada")),"REVISAR coste","Correcto")),"REVISAR coste")</f>
        <v/>
      </c>
      <c r="M283" s="21" t="str">
        <f aca="false">IF(A283="","",IF(L283&lt;&gt;"Correcto","Revisar coste",IF(F283="Cancelada","Baja efectiva",IF(NOT(ISNUMBER(K283)),"Completar fecha/preaviso",IF(D283&lt;Resumen!$E$4,"Cargo vencido",IF(K283&lt;Resumen!$E$4,"Preaviso vencido",IF(K283&lt;=Resumen!$E$4+7,"Revisar en 7 días","Más adelante")))))))</f>
        <v/>
      </c>
      <c r="N283" s="22" t="n">
        <f aca="false">IF(AND(F283="Activa",L283="Correcto",ISNUMBER(K283)),K283+ROW()/10000,1000000000)</f>
        <v>1000000000</v>
      </c>
      <c r="O283" s="23" t="str">
        <f aca="false">IF(AND(ISNUMBER(G283),G283&gt;0,L283="Correcto"),I283/G283,"n.a.")</f>
        <v>n.a.</v>
      </c>
      <c r="P283" s="0" t="n">
        <f aca="false">IF(COUNTA(A283:H283)&gt;0,ROW(),0)</f>
        <v>0</v>
      </c>
    </row>
    <row r="284" customFormat="false" ht="30" hidden="false" customHeight="true" outlineLevel="0" collapsed="false">
      <c r="A284" s="30"/>
      <c r="B284" s="31"/>
      <c r="C284" s="30"/>
      <c r="D284" s="32"/>
      <c r="E284" s="30"/>
      <c r="F284" s="30"/>
      <c r="G284" s="30"/>
      <c r="H284" s="30"/>
      <c r="I284" s="19" t="n">
        <f aca="false">IF(L284&lt;&gt;"Correcto",0,IF(F284="Activa",B284/C284,0))</f>
        <v>0</v>
      </c>
      <c r="J284" s="19" t="n">
        <f aca="false">I284*12</f>
        <v>0</v>
      </c>
      <c r="K284" s="20" t="str">
        <f aca="false">IF(AND(L284="Correcto",ISNUMBER(D284),OR(E284="",AND(ISNUMBER(E284),E284&gt;=0))),D284-N(E284),"")</f>
        <v/>
      </c>
      <c r="L284" s="9" t="str">
        <f aca="false">IFERROR(IF(COUNTA(A284:H284)=0,"",IF(OR(A284="",NOT(ISNUMBER(B284)),B284&lt;0,NOT(ISNUMBER(C284)),C284&lt;1,MOD(C284,1)&lt;&gt;0,AND(F284&lt;&gt;"Activa",F284&lt;&gt;"Cancelada")),"REVISAR coste","Correcto")),"REVISAR coste")</f>
        <v/>
      </c>
      <c r="M284" s="21" t="str">
        <f aca="false">IF(A284="","",IF(L284&lt;&gt;"Correcto","Revisar coste",IF(F284="Cancelada","Baja efectiva",IF(NOT(ISNUMBER(K284)),"Completar fecha/preaviso",IF(D284&lt;Resumen!$E$4,"Cargo vencido",IF(K284&lt;Resumen!$E$4,"Preaviso vencido",IF(K284&lt;=Resumen!$E$4+7,"Revisar en 7 días","Más adelante")))))))</f>
        <v/>
      </c>
      <c r="N284" s="22" t="n">
        <f aca="false">IF(AND(F284="Activa",L284="Correcto",ISNUMBER(K284)),K284+ROW()/10000,1000000000)</f>
        <v>1000000000</v>
      </c>
      <c r="O284" s="23" t="str">
        <f aca="false">IF(AND(ISNUMBER(G284),G284&gt;0,L284="Correcto"),I284/G284,"n.a.")</f>
        <v>n.a.</v>
      </c>
      <c r="P284" s="0" t="n">
        <f aca="false">IF(COUNTA(A284:H284)&gt;0,ROW(),0)</f>
        <v>0</v>
      </c>
    </row>
    <row r="285" customFormat="false" ht="30" hidden="false" customHeight="true" outlineLevel="0" collapsed="false">
      <c r="A285" s="30"/>
      <c r="B285" s="31"/>
      <c r="C285" s="30"/>
      <c r="D285" s="32"/>
      <c r="E285" s="30"/>
      <c r="F285" s="30"/>
      <c r="G285" s="30"/>
      <c r="H285" s="30"/>
      <c r="I285" s="19" t="n">
        <f aca="false">IF(L285&lt;&gt;"Correcto",0,IF(F285="Activa",B285/C285,0))</f>
        <v>0</v>
      </c>
      <c r="J285" s="19" t="n">
        <f aca="false">I285*12</f>
        <v>0</v>
      </c>
      <c r="K285" s="20" t="str">
        <f aca="false">IF(AND(L285="Correcto",ISNUMBER(D285),OR(E285="",AND(ISNUMBER(E285),E285&gt;=0))),D285-N(E285),"")</f>
        <v/>
      </c>
      <c r="L285" s="9" t="str">
        <f aca="false">IFERROR(IF(COUNTA(A285:H285)=0,"",IF(OR(A285="",NOT(ISNUMBER(B285)),B285&lt;0,NOT(ISNUMBER(C285)),C285&lt;1,MOD(C285,1)&lt;&gt;0,AND(F285&lt;&gt;"Activa",F285&lt;&gt;"Cancelada")),"REVISAR coste","Correcto")),"REVISAR coste")</f>
        <v/>
      </c>
      <c r="M285" s="21" t="str">
        <f aca="false">IF(A285="","",IF(L285&lt;&gt;"Correcto","Revisar coste",IF(F285="Cancelada","Baja efectiva",IF(NOT(ISNUMBER(K285)),"Completar fecha/preaviso",IF(D285&lt;Resumen!$E$4,"Cargo vencido",IF(K285&lt;Resumen!$E$4,"Preaviso vencido",IF(K285&lt;=Resumen!$E$4+7,"Revisar en 7 días","Más adelante")))))))</f>
        <v/>
      </c>
      <c r="N285" s="22" t="n">
        <f aca="false">IF(AND(F285="Activa",L285="Correcto",ISNUMBER(K285)),K285+ROW()/10000,1000000000)</f>
        <v>1000000000</v>
      </c>
      <c r="O285" s="23" t="str">
        <f aca="false">IF(AND(ISNUMBER(G285),G285&gt;0,L285="Correcto"),I285/G285,"n.a.")</f>
        <v>n.a.</v>
      </c>
      <c r="P285" s="0" t="n">
        <f aca="false">IF(COUNTA(A285:H285)&gt;0,ROW(),0)</f>
        <v>0</v>
      </c>
    </row>
    <row r="286" customFormat="false" ht="30" hidden="false" customHeight="true" outlineLevel="0" collapsed="false">
      <c r="A286" s="30"/>
      <c r="B286" s="31"/>
      <c r="C286" s="30"/>
      <c r="D286" s="32"/>
      <c r="E286" s="30"/>
      <c r="F286" s="30"/>
      <c r="G286" s="30"/>
      <c r="H286" s="30"/>
      <c r="I286" s="19" t="n">
        <f aca="false">IF(L286&lt;&gt;"Correcto",0,IF(F286="Activa",B286/C286,0))</f>
        <v>0</v>
      </c>
      <c r="J286" s="19" t="n">
        <f aca="false">I286*12</f>
        <v>0</v>
      </c>
      <c r="K286" s="20" t="str">
        <f aca="false">IF(AND(L286="Correcto",ISNUMBER(D286),OR(E286="",AND(ISNUMBER(E286),E286&gt;=0))),D286-N(E286),"")</f>
        <v/>
      </c>
      <c r="L286" s="9" t="str">
        <f aca="false">IFERROR(IF(COUNTA(A286:H286)=0,"",IF(OR(A286="",NOT(ISNUMBER(B286)),B286&lt;0,NOT(ISNUMBER(C286)),C286&lt;1,MOD(C286,1)&lt;&gt;0,AND(F286&lt;&gt;"Activa",F286&lt;&gt;"Cancelada")),"REVISAR coste","Correcto")),"REVISAR coste")</f>
        <v/>
      </c>
      <c r="M286" s="21" t="str">
        <f aca="false">IF(A286="","",IF(L286&lt;&gt;"Correcto","Revisar coste",IF(F286="Cancelada","Baja efectiva",IF(NOT(ISNUMBER(K286)),"Completar fecha/preaviso",IF(D286&lt;Resumen!$E$4,"Cargo vencido",IF(K286&lt;Resumen!$E$4,"Preaviso vencido",IF(K286&lt;=Resumen!$E$4+7,"Revisar en 7 días","Más adelante")))))))</f>
        <v/>
      </c>
      <c r="N286" s="22" t="n">
        <f aca="false">IF(AND(F286="Activa",L286="Correcto",ISNUMBER(K286)),K286+ROW()/10000,1000000000)</f>
        <v>1000000000</v>
      </c>
      <c r="O286" s="23" t="str">
        <f aca="false">IF(AND(ISNUMBER(G286),G286&gt;0,L286="Correcto"),I286/G286,"n.a.")</f>
        <v>n.a.</v>
      </c>
      <c r="P286" s="0" t="n">
        <f aca="false">IF(COUNTA(A286:H286)&gt;0,ROW(),0)</f>
        <v>0</v>
      </c>
    </row>
    <row r="287" customFormat="false" ht="30" hidden="false" customHeight="true" outlineLevel="0" collapsed="false">
      <c r="A287" s="30"/>
      <c r="B287" s="31"/>
      <c r="C287" s="30"/>
      <c r="D287" s="32"/>
      <c r="E287" s="30"/>
      <c r="F287" s="30"/>
      <c r="G287" s="30"/>
      <c r="H287" s="30"/>
      <c r="I287" s="19" t="n">
        <f aca="false">IF(L287&lt;&gt;"Correcto",0,IF(F287="Activa",B287/C287,0))</f>
        <v>0</v>
      </c>
      <c r="J287" s="19" t="n">
        <f aca="false">I287*12</f>
        <v>0</v>
      </c>
      <c r="K287" s="20" t="str">
        <f aca="false">IF(AND(L287="Correcto",ISNUMBER(D287),OR(E287="",AND(ISNUMBER(E287),E287&gt;=0))),D287-N(E287),"")</f>
        <v/>
      </c>
      <c r="L287" s="9" t="str">
        <f aca="false">IFERROR(IF(COUNTA(A287:H287)=0,"",IF(OR(A287="",NOT(ISNUMBER(B287)),B287&lt;0,NOT(ISNUMBER(C287)),C287&lt;1,MOD(C287,1)&lt;&gt;0,AND(F287&lt;&gt;"Activa",F287&lt;&gt;"Cancelada")),"REVISAR coste","Correcto")),"REVISAR coste")</f>
        <v/>
      </c>
      <c r="M287" s="21" t="str">
        <f aca="false">IF(A287="","",IF(L287&lt;&gt;"Correcto","Revisar coste",IF(F287="Cancelada","Baja efectiva",IF(NOT(ISNUMBER(K287)),"Completar fecha/preaviso",IF(D287&lt;Resumen!$E$4,"Cargo vencido",IF(K287&lt;Resumen!$E$4,"Preaviso vencido",IF(K287&lt;=Resumen!$E$4+7,"Revisar en 7 días","Más adelante")))))))</f>
        <v/>
      </c>
      <c r="N287" s="22" t="n">
        <f aca="false">IF(AND(F287="Activa",L287="Correcto",ISNUMBER(K287)),K287+ROW()/10000,1000000000)</f>
        <v>1000000000</v>
      </c>
      <c r="O287" s="23" t="str">
        <f aca="false">IF(AND(ISNUMBER(G287),G287&gt;0,L287="Correcto"),I287/G287,"n.a.")</f>
        <v>n.a.</v>
      </c>
      <c r="P287" s="0" t="n">
        <f aca="false">IF(COUNTA(A287:H287)&gt;0,ROW(),0)</f>
        <v>0</v>
      </c>
    </row>
    <row r="288" customFormat="false" ht="30" hidden="false" customHeight="true" outlineLevel="0" collapsed="false">
      <c r="A288" s="30"/>
      <c r="B288" s="31"/>
      <c r="C288" s="30"/>
      <c r="D288" s="32"/>
      <c r="E288" s="30"/>
      <c r="F288" s="30"/>
      <c r="G288" s="30"/>
      <c r="H288" s="30"/>
      <c r="I288" s="19" t="n">
        <f aca="false">IF(L288&lt;&gt;"Correcto",0,IF(F288="Activa",B288/C288,0))</f>
        <v>0</v>
      </c>
      <c r="J288" s="19" t="n">
        <f aca="false">I288*12</f>
        <v>0</v>
      </c>
      <c r="K288" s="20" t="str">
        <f aca="false">IF(AND(L288="Correcto",ISNUMBER(D288),OR(E288="",AND(ISNUMBER(E288),E288&gt;=0))),D288-N(E288),"")</f>
        <v/>
      </c>
      <c r="L288" s="9" t="str">
        <f aca="false">IFERROR(IF(COUNTA(A288:H288)=0,"",IF(OR(A288="",NOT(ISNUMBER(B288)),B288&lt;0,NOT(ISNUMBER(C288)),C288&lt;1,MOD(C288,1)&lt;&gt;0,AND(F288&lt;&gt;"Activa",F288&lt;&gt;"Cancelada")),"REVISAR coste","Correcto")),"REVISAR coste")</f>
        <v/>
      </c>
      <c r="M288" s="21" t="str">
        <f aca="false">IF(A288="","",IF(L288&lt;&gt;"Correcto","Revisar coste",IF(F288="Cancelada","Baja efectiva",IF(NOT(ISNUMBER(K288)),"Completar fecha/preaviso",IF(D288&lt;Resumen!$E$4,"Cargo vencido",IF(K288&lt;Resumen!$E$4,"Preaviso vencido",IF(K288&lt;=Resumen!$E$4+7,"Revisar en 7 días","Más adelante")))))))</f>
        <v/>
      </c>
      <c r="N288" s="22" t="n">
        <f aca="false">IF(AND(F288="Activa",L288="Correcto",ISNUMBER(K288)),K288+ROW()/10000,1000000000)</f>
        <v>1000000000</v>
      </c>
      <c r="O288" s="23" t="str">
        <f aca="false">IF(AND(ISNUMBER(G288),G288&gt;0,L288="Correcto"),I288/G288,"n.a.")</f>
        <v>n.a.</v>
      </c>
      <c r="P288" s="0" t="n">
        <f aca="false">IF(COUNTA(A288:H288)&gt;0,ROW(),0)</f>
        <v>0</v>
      </c>
    </row>
    <row r="289" customFormat="false" ht="30" hidden="false" customHeight="true" outlineLevel="0" collapsed="false">
      <c r="A289" s="30"/>
      <c r="B289" s="31"/>
      <c r="C289" s="30"/>
      <c r="D289" s="32"/>
      <c r="E289" s="30"/>
      <c r="F289" s="30"/>
      <c r="G289" s="30"/>
      <c r="H289" s="30"/>
      <c r="I289" s="19" t="n">
        <f aca="false">IF(L289&lt;&gt;"Correcto",0,IF(F289="Activa",B289/C289,0))</f>
        <v>0</v>
      </c>
      <c r="J289" s="19" t="n">
        <f aca="false">I289*12</f>
        <v>0</v>
      </c>
      <c r="K289" s="20" t="str">
        <f aca="false">IF(AND(L289="Correcto",ISNUMBER(D289),OR(E289="",AND(ISNUMBER(E289),E289&gt;=0))),D289-N(E289),"")</f>
        <v/>
      </c>
      <c r="L289" s="9" t="str">
        <f aca="false">IFERROR(IF(COUNTA(A289:H289)=0,"",IF(OR(A289="",NOT(ISNUMBER(B289)),B289&lt;0,NOT(ISNUMBER(C289)),C289&lt;1,MOD(C289,1)&lt;&gt;0,AND(F289&lt;&gt;"Activa",F289&lt;&gt;"Cancelada")),"REVISAR coste","Correcto")),"REVISAR coste")</f>
        <v/>
      </c>
      <c r="M289" s="21" t="str">
        <f aca="false">IF(A289="","",IF(L289&lt;&gt;"Correcto","Revisar coste",IF(F289="Cancelada","Baja efectiva",IF(NOT(ISNUMBER(K289)),"Completar fecha/preaviso",IF(D289&lt;Resumen!$E$4,"Cargo vencido",IF(K289&lt;Resumen!$E$4,"Preaviso vencido",IF(K289&lt;=Resumen!$E$4+7,"Revisar en 7 días","Más adelante")))))))</f>
        <v/>
      </c>
      <c r="N289" s="22" t="n">
        <f aca="false">IF(AND(F289="Activa",L289="Correcto",ISNUMBER(K289)),K289+ROW()/10000,1000000000)</f>
        <v>1000000000</v>
      </c>
      <c r="O289" s="23" t="str">
        <f aca="false">IF(AND(ISNUMBER(G289),G289&gt;0,L289="Correcto"),I289/G289,"n.a.")</f>
        <v>n.a.</v>
      </c>
      <c r="P289" s="0" t="n">
        <f aca="false">IF(COUNTA(A289:H289)&gt;0,ROW(),0)</f>
        <v>0</v>
      </c>
    </row>
    <row r="290" customFormat="false" ht="30" hidden="false" customHeight="true" outlineLevel="0" collapsed="false">
      <c r="A290" s="30"/>
      <c r="B290" s="31"/>
      <c r="C290" s="30"/>
      <c r="D290" s="32"/>
      <c r="E290" s="30"/>
      <c r="F290" s="30"/>
      <c r="G290" s="30"/>
      <c r="H290" s="30"/>
      <c r="I290" s="19" t="n">
        <f aca="false">IF(L290&lt;&gt;"Correcto",0,IF(F290="Activa",B290/C290,0))</f>
        <v>0</v>
      </c>
      <c r="J290" s="19" t="n">
        <f aca="false">I290*12</f>
        <v>0</v>
      </c>
      <c r="K290" s="20" t="str">
        <f aca="false">IF(AND(L290="Correcto",ISNUMBER(D290),OR(E290="",AND(ISNUMBER(E290),E290&gt;=0))),D290-N(E290),"")</f>
        <v/>
      </c>
      <c r="L290" s="9" t="str">
        <f aca="false">IFERROR(IF(COUNTA(A290:H290)=0,"",IF(OR(A290="",NOT(ISNUMBER(B290)),B290&lt;0,NOT(ISNUMBER(C290)),C290&lt;1,MOD(C290,1)&lt;&gt;0,AND(F290&lt;&gt;"Activa",F290&lt;&gt;"Cancelada")),"REVISAR coste","Correcto")),"REVISAR coste")</f>
        <v/>
      </c>
      <c r="M290" s="21" t="str">
        <f aca="false">IF(A290="","",IF(L290&lt;&gt;"Correcto","Revisar coste",IF(F290="Cancelada","Baja efectiva",IF(NOT(ISNUMBER(K290)),"Completar fecha/preaviso",IF(D290&lt;Resumen!$E$4,"Cargo vencido",IF(K290&lt;Resumen!$E$4,"Preaviso vencido",IF(K290&lt;=Resumen!$E$4+7,"Revisar en 7 días","Más adelante")))))))</f>
        <v/>
      </c>
      <c r="N290" s="22" t="n">
        <f aca="false">IF(AND(F290="Activa",L290="Correcto",ISNUMBER(K290)),K290+ROW()/10000,1000000000)</f>
        <v>1000000000</v>
      </c>
      <c r="O290" s="23" t="str">
        <f aca="false">IF(AND(ISNUMBER(G290),G290&gt;0,L290="Correcto"),I290/G290,"n.a.")</f>
        <v>n.a.</v>
      </c>
      <c r="P290" s="0" t="n">
        <f aca="false">IF(COUNTA(A290:H290)&gt;0,ROW(),0)</f>
        <v>0</v>
      </c>
    </row>
    <row r="291" customFormat="false" ht="30" hidden="false" customHeight="true" outlineLevel="0" collapsed="false">
      <c r="A291" s="30"/>
      <c r="B291" s="31"/>
      <c r="C291" s="30"/>
      <c r="D291" s="32"/>
      <c r="E291" s="30"/>
      <c r="F291" s="30"/>
      <c r="G291" s="30"/>
      <c r="H291" s="30"/>
      <c r="I291" s="19" t="n">
        <f aca="false">IF(L291&lt;&gt;"Correcto",0,IF(F291="Activa",B291/C291,0))</f>
        <v>0</v>
      </c>
      <c r="J291" s="19" t="n">
        <f aca="false">I291*12</f>
        <v>0</v>
      </c>
      <c r="K291" s="20" t="str">
        <f aca="false">IF(AND(L291="Correcto",ISNUMBER(D291),OR(E291="",AND(ISNUMBER(E291),E291&gt;=0))),D291-N(E291),"")</f>
        <v/>
      </c>
      <c r="L291" s="9" t="str">
        <f aca="false">IFERROR(IF(COUNTA(A291:H291)=0,"",IF(OR(A291="",NOT(ISNUMBER(B291)),B291&lt;0,NOT(ISNUMBER(C291)),C291&lt;1,MOD(C291,1)&lt;&gt;0,AND(F291&lt;&gt;"Activa",F291&lt;&gt;"Cancelada")),"REVISAR coste","Correcto")),"REVISAR coste")</f>
        <v/>
      </c>
      <c r="M291" s="21" t="str">
        <f aca="false">IF(A291="","",IF(L291&lt;&gt;"Correcto","Revisar coste",IF(F291="Cancelada","Baja efectiva",IF(NOT(ISNUMBER(K291)),"Completar fecha/preaviso",IF(D291&lt;Resumen!$E$4,"Cargo vencido",IF(K291&lt;Resumen!$E$4,"Preaviso vencido",IF(K291&lt;=Resumen!$E$4+7,"Revisar en 7 días","Más adelante")))))))</f>
        <v/>
      </c>
      <c r="N291" s="22" t="n">
        <f aca="false">IF(AND(F291="Activa",L291="Correcto",ISNUMBER(K291)),K291+ROW()/10000,1000000000)</f>
        <v>1000000000</v>
      </c>
      <c r="O291" s="23" t="str">
        <f aca="false">IF(AND(ISNUMBER(G291),G291&gt;0,L291="Correcto"),I291/G291,"n.a.")</f>
        <v>n.a.</v>
      </c>
      <c r="P291" s="0" t="n">
        <f aca="false">IF(COUNTA(A291:H291)&gt;0,ROW(),0)</f>
        <v>0</v>
      </c>
    </row>
    <row r="292" customFormat="false" ht="30" hidden="false" customHeight="true" outlineLevel="0" collapsed="false">
      <c r="A292" s="30"/>
      <c r="B292" s="31"/>
      <c r="C292" s="30"/>
      <c r="D292" s="32"/>
      <c r="E292" s="30"/>
      <c r="F292" s="30"/>
      <c r="G292" s="30"/>
      <c r="H292" s="30"/>
      <c r="I292" s="19" t="n">
        <f aca="false">IF(L292&lt;&gt;"Correcto",0,IF(F292="Activa",B292/C292,0))</f>
        <v>0</v>
      </c>
      <c r="J292" s="19" t="n">
        <f aca="false">I292*12</f>
        <v>0</v>
      </c>
      <c r="K292" s="20" t="str">
        <f aca="false">IF(AND(L292="Correcto",ISNUMBER(D292),OR(E292="",AND(ISNUMBER(E292),E292&gt;=0))),D292-N(E292),"")</f>
        <v/>
      </c>
      <c r="L292" s="9" t="str">
        <f aca="false">IFERROR(IF(COUNTA(A292:H292)=0,"",IF(OR(A292="",NOT(ISNUMBER(B292)),B292&lt;0,NOT(ISNUMBER(C292)),C292&lt;1,MOD(C292,1)&lt;&gt;0,AND(F292&lt;&gt;"Activa",F292&lt;&gt;"Cancelada")),"REVISAR coste","Correcto")),"REVISAR coste")</f>
        <v/>
      </c>
      <c r="M292" s="21" t="str">
        <f aca="false">IF(A292="","",IF(L292&lt;&gt;"Correcto","Revisar coste",IF(F292="Cancelada","Baja efectiva",IF(NOT(ISNUMBER(K292)),"Completar fecha/preaviso",IF(D292&lt;Resumen!$E$4,"Cargo vencido",IF(K292&lt;Resumen!$E$4,"Preaviso vencido",IF(K292&lt;=Resumen!$E$4+7,"Revisar en 7 días","Más adelante")))))))</f>
        <v/>
      </c>
      <c r="N292" s="22" t="n">
        <f aca="false">IF(AND(F292="Activa",L292="Correcto",ISNUMBER(K292)),K292+ROW()/10000,1000000000)</f>
        <v>1000000000</v>
      </c>
      <c r="O292" s="23" t="str">
        <f aca="false">IF(AND(ISNUMBER(G292),G292&gt;0,L292="Correcto"),I292/G292,"n.a.")</f>
        <v>n.a.</v>
      </c>
      <c r="P292" s="0" t="n">
        <f aca="false">IF(COUNTA(A292:H292)&gt;0,ROW(),0)</f>
        <v>0</v>
      </c>
    </row>
    <row r="293" customFormat="false" ht="30" hidden="false" customHeight="true" outlineLevel="0" collapsed="false">
      <c r="A293" s="30"/>
      <c r="B293" s="31"/>
      <c r="C293" s="30"/>
      <c r="D293" s="32"/>
      <c r="E293" s="30"/>
      <c r="F293" s="30"/>
      <c r="G293" s="30"/>
      <c r="H293" s="30"/>
      <c r="I293" s="19" t="n">
        <f aca="false">IF(L293&lt;&gt;"Correcto",0,IF(F293="Activa",B293/C293,0))</f>
        <v>0</v>
      </c>
      <c r="J293" s="19" t="n">
        <f aca="false">I293*12</f>
        <v>0</v>
      </c>
      <c r="K293" s="20" t="str">
        <f aca="false">IF(AND(L293="Correcto",ISNUMBER(D293),OR(E293="",AND(ISNUMBER(E293),E293&gt;=0))),D293-N(E293),"")</f>
        <v/>
      </c>
      <c r="L293" s="9" t="str">
        <f aca="false">IFERROR(IF(COUNTA(A293:H293)=0,"",IF(OR(A293="",NOT(ISNUMBER(B293)),B293&lt;0,NOT(ISNUMBER(C293)),C293&lt;1,MOD(C293,1)&lt;&gt;0,AND(F293&lt;&gt;"Activa",F293&lt;&gt;"Cancelada")),"REVISAR coste","Correcto")),"REVISAR coste")</f>
        <v/>
      </c>
      <c r="M293" s="21" t="str">
        <f aca="false">IF(A293="","",IF(L293&lt;&gt;"Correcto","Revisar coste",IF(F293="Cancelada","Baja efectiva",IF(NOT(ISNUMBER(K293)),"Completar fecha/preaviso",IF(D293&lt;Resumen!$E$4,"Cargo vencido",IF(K293&lt;Resumen!$E$4,"Preaviso vencido",IF(K293&lt;=Resumen!$E$4+7,"Revisar en 7 días","Más adelante")))))))</f>
        <v/>
      </c>
      <c r="N293" s="22" t="n">
        <f aca="false">IF(AND(F293="Activa",L293="Correcto",ISNUMBER(K293)),K293+ROW()/10000,1000000000)</f>
        <v>1000000000</v>
      </c>
      <c r="O293" s="23" t="str">
        <f aca="false">IF(AND(ISNUMBER(G293),G293&gt;0,L293="Correcto"),I293/G293,"n.a.")</f>
        <v>n.a.</v>
      </c>
      <c r="P293" s="0" t="n">
        <f aca="false">IF(COUNTA(A293:H293)&gt;0,ROW(),0)</f>
        <v>0</v>
      </c>
    </row>
    <row r="294" customFormat="false" ht="30" hidden="false" customHeight="true" outlineLevel="0" collapsed="false">
      <c r="A294" s="30"/>
      <c r="B294" s="31"/>
      <c r="C294" s="30"/>
      <c r="D294" s="32"/>
      <c r="E294" s="30"/>
      <c r="F294" s="30"/>
      <c r="G294" s="30"/>
      <c r="H294" s="30"/>
      <c r="I294" s="19" t="n">
        <f aca="false">IF(L294&lt;&gt;"Correcto",0,IF(F294="Activa",B294/C294,0))</f>
        <v>0</v>
      </c>
      <c r="J294" s="19" t="n">
        <f aca="false">I294*12</f>
        <v>0</v>
      </c>
      <c r="K294" s="20" t="str">
        <f aca="false">IF(AND(L294="Correcto",ISNUMBER(D294),OR(E294="",AND(ISNUMBER(E294),E294&gt;=0))),D294-N(E294),"")</f>
        <v/>
      </c>
      <c r="L294" s="9" t="str">
        <f aca="false">IFERROR(IF(COUNTA(A294:H294)=0,"",IF(OR(A294="",NOT(ISNUMBER(B294)),B294&lt;0,NOT(ISNUMBER(C294)),C294&lt;1,MOD(C294,1)&lt;&gt;0,AND(F294&lt;&gt;"Activa",F294&lt;&gt;"Cancelada")),"REVISAR coste","Correcto")),"REVISAR coste")</f>
        <v/>
      </c>
      <c r="M294" s="21" t="str">
        <f aca="false">IF(A294="","",IF(L294&lt;&gt;"Correcto","Revisar coste",IF(F294="Cancelada","Baja efectiva",IF(NOT(ISNUMBER(K294)),"Completar fecha/preaviso",IF(D294&lt;Resumen!$E$4,"Cargo vencido",IF(K294&lt;Resumen!$E$4,"Preaviso vencido",IF(K294&lt;=Resumen!$E$4+7,"Revisar en 7 días","Más adelante")))))))</f>
        <v/>
      </c>
      <c r="N294" s="22" t="n">
        <f aca="false">IF(AND(F294="Activa",L294="Correcto",ISNUMBER(K294)),K294+ROW()/10000,1000000000)</f>
        <v>1000000000</v>
      </c>
      <c r="O294" s="23" t="str">
        <f aca="false">IF(AND(ISNUMBER(G294),G294&gt;0,L294="Correcto"),I294/G294,"n.a.")</f>
        <v>n.a.</v>
      </c>
      <c r="P294" s="0" t="n">
        <f aca="false">IF(COUNTA(A294:H294)&gt;0,ROW(),0)</f>
        <v>0</v>
      </c>
    </row>
    <row r="295" customFormat="false" ht="30" hidden="false" customHeight="true" outlineLevel="0" collapsed="false">
      <c r="A295" s="30"/>
      <c r="B295" s="31"/>
      <c r="C295" s="30"/>
      <c r="D295" s="32"/>
      <c r="E295" s="30"/>
      <c r="F295" s="30"/>
      <c r="G295" s="30"/>
      <c r="H295" s="30"/>
      <c r="I295" s="19" t="n">
        <f aca="false">IF(L295&lt;&gt;"Correcto",0,IF(F295="Activa",B295/C295,0))</f>
        <v>0</v>
      </c>
      <c r="J295" s="19" t="n">
        <f aca="false">I295*12</f>
        <v>0</v>
      </c>
      <c r="K295" s="20" t="str">
        <f aca="false">IF(AND(L295="Correcto",ISNUMBER(D295),OR(E295="",AND(ISNUMBER(E295),E295&gt;=0))),D295-N(E295),"")</f>
        <v/>
      </c>
      <c r="L295" s="9" t="str">
        <f aca="false">IFERROR(IF(COUNTA(A295:H295)=0,"",IF(OR(A295="",NOT(ISNUMBER(B295)),B295&lt;0,NOT(ISNUMBER(C295)),C295&lt;1,MOD(C295,1)&lt;&gt;0,AND(F295&lt;&gt;"Activa",F295&lt;&gt;"Cancelada")),"REVISAR coste","Correcto")),"REVISAR coste")</f>
        <v/>
      </c>
      <c r="M295" s="21" t="str">
        <f aca="false">IF(A295="","",IF(L295&lt;&gt;"Correcto","Revisar coste",IF(F295="Cancelada","Baja efectiva",IF(NOT(ISNUMBER(K295)),"Completar fecha/preaviso",IF(D295&lt;Resumen!$E$4,"Cargo vencido",IF(K295&lt;Resumen!$E$4,"Preaviso vencido",IF(K295&lt;=Resumen!$E$4+7,"Revisar en 7 días","Más adelante")))))))</f>
        <v/>
      </c>
      <c r="N295" s="22" t="n">
        <f aca="false">IF(AND(F295="Activa",L295="Correcto",ISNUMBER(K295)),K295+ROW()/10000,1000000000)</f>
        <v>1000000000</v>
      </c>
      <c r="O295" s="23" t="str">
        <f aca="false">IF(AND(ISNUMBER(G295),G295&gt;0,L295="Correcto"),I295/G295,"n.a.")</f>
        <v>n.a.</v>
      </c>
      <c r="P295" s="0" t="n">
        <f aca="false">IF(COUNTA(A295:H295)&gt;0,ROW(),0)</f>
        <v>0</v>
      </c>
    </row>
    <row r="296" customFormat="false" ht="30" hidden="false" customHeight="true" outlineLevel="0" collapsed="false">
      <c r="A296" s="30"/>
      <c r="B296" s="31"/>
      <c r="C296" s="30"/>
      <c r="D296" s="32"/>
      <c r="E296" s="30"/>
      <c r="F296" s="30"/>
      <c r="G296" s="30"/>
      <c r="H296" s="30"/>
      <c r="I296" s="19" t="n">
        <f aca="false">IF(L296&lt;&gt;"Correcto",0,IF(F296="Activa",B296/C296,0))</f>
        <v>0</v>
      </c>
      <c r="J296" s="19" t="n">
        <f aca="false">I296*12</f>
        <v>0</v>
      </c>
      <c r="K296" s="20" t="str">
        <f aca="false">IF(AND(L296="Correcto",ISNUMBER(D296),OR(E296="",AND(ISNUMBER(E296),E296&gt;=0))),D296-N(E296),"")</f>
        <v/>
      </c>
      <c r="L296" s="9" t="str">
        <f aca="false">IFERROR(IF(COUNTA(A296:H296)=0,"",IF(OR(A296="",NOT(ISNUMBER(B296)),B296&lt;0,NOT(ISNUMBER(C296)),C296&lt;1,MOD(C296,1)&lt;&gt;0,AND(F296&lt;&gt;"Activa",F296&lt;&gt;"Cancelada")),"REVISAR coste","Correcto")),"REVISAR coste")</f>
        <v/>
      </c>
      <c r="M296" s="21" t="str">
        <f aca="false">IF(A296="","",IF(L296&lt;&gt;"Correcto","Revisar coste",IF(F296="Cancelada","Baja efectiva",IF(NOT(ISNUMBER(K296)),"Completar fecha/preaviso",IF(D296&lt;Resumen!$E$4,"Cargo vencido",IF(K296&lt;Resumen!$E$4,"Preaviso vencido",IF(K296&lt;=Resumen!$E$4+7,"Revisar en 7 días","Más adelante")))))))</f>
        <v/>
      </c>
      <c r="N296" s="22" t="n">
        <f aca="false">IF(AND(F296="Activa",L296="Correcto",ISNUMBER(K296)),K296+ROW()/10000,1000000000)</f>
        <v>1000000000</v>
      </c>
      <c r="O296" s="23" t="str">
        <f aca="false">IF(AND(ISNUMBER(G296),G296&gt;0,L296="Correcto"),I296/G296,"n.a.")</f>
        <v>n.a.</v>
      </c>
      <c r="P296" s="0" t="n">
        <f aca="false">IF(COUNTA(A296:H296)&gt;0,ROW(),0)</f>
        <v>0</v>
      </c>
    </row>
    <row r="297" customFormat="false" ht="30" hidden="false" customHeight="true" outlineLevel="0" collapsed="false">
      <c r="A297" s="30"/>
      <c r="B297" s="31"/>
      <c r="C297" s="30"/>
      <c r="D297" s="32"/>
      <c r="E297" s="30"/>
      <c r="F297" s="30"/>
      <c r="G297" s="30"/>
      <c r="H297" s="30"/>
      <c r="I297" s="19" t="n">
        <f aca="false">IF(L297&lt;&gt;"Correcto",0,IF(F297="Activa",B297/C297,0))</f>
        <v>0</v>
      </c>
      <c r="J297" s="19" t="n">
        <f aca="false">I297*12</f>
        <v>0</v>
      </c>
      <c r="K297" s="20" t="str">
        <f aca="false">IF(AND(L297="Correcto",ISNUMBER(D297),OR(E297="",AND(ISNUMBER(E297),E297&gt;=0))),D297-N(E297),"")</f>
        <v/>
      </c>
      <c r="L297" s="9" t="str">
        <f aca="false">IFERROR(IF(COUNTA(A297:H297)=0,"",IF(OR(A297="",NOT(ISNUMBER(B297)),B297&lt;0,NOT(ISNUMBER(C297)),C297&lt;1,MOD(C297,1)&lt;&gt;0,AND(F297&lt;&gt;"Activa",F297&lt;&gt;"Cancelada")),"REVISAR coste","Correcto")),"REVISAR coste")</f>
        <v/>
      </c>
      <c r="M297" s="21" t="str">
        <f aca="false">IF(A297="","",IF(L297&lt;&gt;"Correcto","Revisar coste",IF(F297="Cancelada","Baja efectiva",IF(NOT(ISNUMBER(K297)),"Completar fecha/preaviso",IF(D297&lt;Resumen!$E$4,"Cargo vencido",IF(K297&lt;Resumen!$E$4,"Preaviso vencido",IF(K297&lt;=Resumen!$E$4+7,"Revisar en 7 días","Más adelante")))))))</f>
        <v/>
      </c>
      <c r="N297" s="22" t="n">
        <f aca="false">IF(AND(F297="Activa",L297="Correcto",ISNUMBER(K297)),K297+ROW()/10000,1000000000)</f>
        <v>1000000000</v>
      </c>
      <c r="O297" s="23" t="str">
        <f aca="false">IF(AND(ISNUMBER(G297),G297&gt;0,L297="Correcto"),I297/G297,"n.a.")</f>
        <v>n.a.</v>
      </c>
      <c r="P297" s="0" t="n">
        <f aca="false">IF(COUNTA(A297:H297)&gt;0,ROW(),0)</f>
        <v>0</v>
      </c>
    </row>
    <row r="298" customFormat="false" ht="30" hidden="false" customHeight="true" outlineLevel="0" collapsed="false">
      <c r="A298" s="30"/>
      <c r="B298" s="31"/>
      <c r="C298" s="30"/>
      <c r="D298" s="32"/>
      <c r="E298" s="30"/>
      <c r="F298" s="30"/>
      <c r="G298" s="30"/>
      <c r="H298" s="30"/>
      <c r="I298" s="19" t="n">
        <f aca="false">IF(L298&lt;&gt;"Correcto",0,IF(F298="Activa",B298/C298,0))</f>
        <v>0</v>
      </c>
      <c r="J298" s="19" t="n">
        <f aca="false">I298*12</f>
        <v>0</v>
      </c>
      <c r="K298" s="20" t="str">
        <f aca="false">IF(AND(L298="Correcto",ISNUMBER(D298),OR(E298="",AND(ISNUMBER(E298),E298&gt;=0))),D298-N(E298),"")</f>
        <v/>
      </c>
      <c r="L298" s="9" t="str">
        <f aca="false">IFERROR(IF(COUNTA(A298:H298)=0,"",IF(OR(A298="",NOT(ISNUMBER(B298)),B298&lt;0,NOT(ISNUMBER(C298)),C298&lt;1,MOD(C298,1)&lt;&gt;0,AND(F298&lt;&gt;"Activa",F298&lt;&gt;"Cancelada")),"REVISAR coste","Correcto")),"REVISAR coste")</f>
        <v/>
      </c>
      <c r="M298" s="21" t="str">
        <f aca="false">IF(A298="","",IF(L298&lt;&gt;"Correcto","Revisar coste",IF(F298="Cancelada","Baja efectiva",IF(NOT(ISNUMBER(K298)),"Completar fecha/preaviso",IF(D298&lt;Resumen!$E$4,"Cargo vencido",IF(K298&lt;Resumen!$E$4,"Preaviso vencido",IF(K298&lt;=Resumen!$E$4+7,"Revisar en 7 días","Más adelante")))))))</f>
        <v/>
      </c>
      <c r="N298" s="22" t="n">
        <f aca="false">IF(AND(F298="Activa",L298="Correcto",ISNUMBER(K298)),K298+ROW()/10000,1000000000)</f>
        <v>1000000000</v>
      </c>
      <c r="O298" s="23" t="str">
        <f aca="false">IF(AND(ISNUMBER(G298),G298&gt;0,L298="Correcto"),I298/G298,"n.a.")</f>
        <v>n.a.</v>
      </c>
      <c r="P298" s="0" t="n">
        <f aca="false">IF(COUNTA(A298:H298)&gt;0,ROW(),0)</f>
        <v>0</v>
      </c>
    </row>
    <row r="299" customFormat="false" ht="30" hidden="false" customHeight="true" outlineLevel="0" collapsed="false">
      <c r="A299" s="30"/>
      <c r="B299" s="31"/>
      <c r="C299" s="30"/>
      <c r="D299" s="32"/>
      <c r="E299" s="30"/>
      <c r="F299" s="30"/>
      <c r="G299" s="30"/>
      <c r="H299" s="30"/>
      <c r="I299" s="19" t="n">
        <f aca="false">IF(L299&lt;&gt;"Correcto",0,IF(F299="Activa",B299/C299,0))</f>
        <v>0</v>
      </c>
      <c r="J299" s="19" t="n">
        <f aca="false">I299*12</f>
        <v>0</v>
      </c>
      <c r="K299" s="20" t="str">
        <f aca="false">IF(AND(L299="Correcto",ISNUMBER(D299),OR(E299="",AND(ISNUMBER(E299),E299&gt;=0))),D299-N(E299),"")</f>
        <v/>
      </c>
      <c r="L299" s="9" t="str">
        <f aca="false">IFERROR(IF(COUNTA(A299:H299)=0,"",IF(OR(A299="",NOT(ISNUMBER(B299)),B299&lt;0,NOT(ISNUMBER(C299)),C299&lt;1,MOD(C299,1)&lt;&gt;0,AND(F299&lt;&gt;"Activa",F299&lt;&gt;"Cancelada")),"REVISAR coste","Correcto")),"REVISAR coste")</f>
        <v/>
      </c>
      <c r="M299" s="21" t="str">
        <f aca="false">IF(A299="","",IF(L299&lt;&gt;"Correcto","Revisar coste",IF(F299="Cancelada","Baja efectiva",IF(NOT(ISNUMBER(K299)),"Completar fecha/preaviso",IF(D299&lt;Resumen!$E$4,"Cargo vencido",IF(K299&lt;Resumen!$E$4,"Preaviso vencido",IF(K299&lt;=Resumen!$E$4+7,"Revisar en 7 días","Más adelante")))))))</f>
        <v/>
      </c>
      <c r="N299" s="22" t="n">
        <f aca="false">IF(AND(F299="Activa",L299="Correcto",ISNUMBER(K299)),K299+ROW()/10000,1000000000)</f>
        <v>1000000000</v>
      </c>
      <c r="O299" s="23" t="str">
        <f aca="false">IF(AND(ISNUMBER(G299),G299&gt;0,L299="Correcto"),I299/G299,"n.a.")</f>
        <v>n.a.</v>
      </c>
      <c r="P299" s="0" t="n">
        <f aca="false">IF(COUNTA(A299:H299)&gt;0,ROW(),0)</f>
        <v>0</v>
      </c>
    </row>
    <row r="300" customFormat="false" ht="30" hidden="false" customHeight="true" outlineLevel="0" collapsed="false">
      <c r="A300" s="30"/>
      <c r="B300" s="31"/>
      <c r="C300" s="30"/>
      <c r="D300" s="32"/>
      <c r="E300" s="30"/>
      <c r="F300" s="30"/>
      <c r="G300" s="30"/>
      <c r="H300" s="30"/>
      <c r="I300" s="19" t="n">
        <f aca="false">IF(L300&lt;&gt;"Correcto",0,IF(F300="Activa",B300/C300,0))</f>
        <v>0</v>
      </c>
      <c r="J300" s="19" t="n">
        <f aca="false">I300*12</f>
        <v>0</v>
      </c>
      <c r="K300" s="20" t="str">
        <f aca="false">IF(AND(L300="Correcto",ISNUMBER(D300),OR(E300="",AND(ISNUMBER(E300),E300&gt;=0))),D300-N(E300),"")</f>
        <v/>
      </c>
      <c r="L300" s="9" t="str">
        <f aca="false">IFERROR(IF(COUNTA(A300:H300)=0,"",IF(OR(A300="",NOT(ISNUMBER(B300)),B300&lt;0,NOT(ISNUMBER(C300)),C300&lt;1,MOD(C300,1)&lt;&gt;0,AND(F300&lt;&gt;"Activa",F300&lt;&gt;"Cancelada")),"REVISAR coste","Correcto")),"REVISAR coste")</f>
        <v/>
      </c>
      <c r="M300" s="21" t="str">
        <f aca="false">IF(A300="","",IF(L300&lt;&gt;"Correcto","Revisar coste",IF(F300="Cancelada","Baja efectiva",IF(NOT(ISNUMBER(K300)),"Completar fecha/preaviso",IF(D300&lt;Resumen!$E$4,"Cargo vencido",IF(K300&lt;Resumen!$E$4,"Preaviso vencido",IF(K300&lt;=Resumen!$E$4+7,"Revisar en 7 días","Más adelante")))))))</f>
        <v/>
      </c>
      <c r="N300" s="22" t="n">
        <f aca="false">IF(AND(F300="Activa",L300="Correcto",ISNUMBER(K300)),K300+ROW()/10000,1000000000)</f>
        <v>1000000000</v>
      </c>
      <c r="O300" s="23" t="str">
        <f aca="false">IF(AND(ISNUMBER(G300),G300&gt;0,L300="Correcto"),I300/G300,"n.a.")</f>
        <v>n.a.</v>
      </c>
      <c r="P300" s="0" t="n">
        <f aca="false">IF(COUNTA(A300:H300)&gt;0,ROW(),0)</f>
        <v>0</v>
      </c>
    </row>
    <row r="301" customFormat="false" ht="30" hidden="false" customHeight="true" outlineLevel="0" collapsed="false">
      <c r="A301" s="30"/>
      <c r="B301" s="31"/>
      <c r="C301" s="30"/>
      <c r="D301" s="32"/>
      <c r="E301" s="30"/>
      <c r="F301" s="30"/>
      <c r="G301" s="30"/>
      <c r="H301" s="30"/>
      <c r="I301" s="19" t="n">
        <f aca="false">IF(L301&lt;&gt;"Correcto",0,IF(F301="Activa",B301/C301,0))</f>
        <v>0</v>
      </c>
      <c r="J301" s="19" t="n">
        <f aca="false">I301*12</f>
        <v>0</v>
      </c>
      <c r="K301" s="20" t="str">
        <f aca="false">IF(AND(L301="Correcto",ISNUMBER(D301),OR(E301="",AND(ISNUMBER(E301),E301&gt;=0))),D301-N(E301),"")</f>
        <v/>
      </c>
      <c r="L301" s="9" t="str">
        <f aca="false">IFERROR(IF(COUNTA(A301:H301)=0,"",IF(OR(A301="",NOT(ISNUMBER(B301)),B301&lt;0,NOT(ISNUMBER(C301)),C301&lt;1,MOD(C301,1)&lt;&gt;0,AND(F301&lt;&gt;"Activa",F301&lt;&gt;"Cancelada")),"REVISAR coste","Correcto")),"REVISAR coste")</f>
        <v/>
      </c>
      <c r="M301" s="21" t="str">
        <f aca="false">IF(A301="","",IF(L301&lt;&gt;"Correcto","Revisar coste",IF(F301="Cancelada","Baja efectiva",IF(NOT(ISNUMBER(K301)),"Completar fecha/preaviso",IF(D301&lt;Resumen!$E$4,"Cargo vencido",IF(K301&lt;Resumen!$E$4,"Preaviso vencido",IF(K301&lt;=Resumen!$E$4+7,"Revisar en 7 días","Más adelante")))))))</f>
        <v/>
      </c>
      <c r="N301" s="22" t="n">
        <f aca="false">IF(AND(F301="Activa",L301="Correcto",ISNUMBER(K301)),K301+ROW()/10000,1000000000)</f>
        <v>1000000000</v>
      </c>
      <c r="O301" s="23" t="str">
        <f aca="false">IF(AND(ISNUMBER(G301),G301&gt;0,L301="Correcto"),I301/G301,"n.a.")</f>
        <v>n.a.</v>
      </c>
      <c r="P301" s="0" t="n">
        <f aca="false">IF(COUNTA(A301:H301)&gt;0,ROW(),0)</f>
        <v>0</v>
      </c>
    </row>
    <row r="302" customFormat="false" ht="30" hidden="false" customHeight="true" outlineLevel="0" collapsed="false">
      <c r="A302" s="30"/>
      <c r="B302" s="31"/>
      <c r="C302" s="30"/>
      <c r="D302" s="32"/>
      <c r="E302" s="30"/>
      <c r="F302" s="30"/>
      <c r="G302" s="30"/>
      <c r="H302" s="30"/>
      <c r="I302" s="19" t="n">
        <f aca="false">IF(L302&lt;&gt;"Correcto",0,IF(F302="Activa",B302/C302,0))</f>
        <v>0</v>
      </c>
      <c r="J302" s="19" t="n">
        <f aca="false">I302*12</f>
        <v>0</v>
      </c>
      <c r="K302" s="20" t="str">
        <f aca="false">IF(AND(L302="Correcto",ISNUMBER(D302),OR(E302="",AND(ISNUMBER(E302),E302&gt;=0))),D302-N(E302),"")</f>
        <v/>
      </c>
      <c r="L302" s="9" t="str">
        <f aca="false">IFERROR(IF(COUNTA(A302:H302)=0,"",IF(OR(A302="",NOT(ISNUMBER(B302)),B302&lt;0,NOT(ISNUMBER(C302)),C302&lt;1,MOD(C302,1)&lt;&gt;0,AND(F302&lt;&gt;"Activa",F302&lt;&gt;"Cancelada")),"REVISAR coste","Correcto")),"REVISAR coste")</f>
        <v/>
      </c>
      <c r="M302" s="21" t="str">
        <f aca="false">IF(A302="","",IF(L302&lt;&gt;"Correcto","Revisar coste",IF(F302="Cancelada","Baja efectiva",IF(NOT(ISNUMBER(K302)),"Completar fecha/preaviso",IF(D302&lt;Resumen!$E$4,"Cargo vencido",IF(K302&lt;Resumen!$E$4,"Preaviso vencido",IF(K302&lt;=Resumen!$E$4+7,"Revisar en 7 días","Más adelante")))))))</f>
        <v/>
      </c>
      <c r="N302" s="22" t="n">
        <f aca="false">IF(AND(F302="Activa",L302="Correcto",ISNUMBER(K302)),K302+ROW()/10000,1000000000)</f>
        <v>1000000000</v>
      </c>
      <c r="O302" s="23" t="str">
        <f aca="false">IF(AND(ISNUMBER(G302),G302&gt;0,L302="Correcto"),I302/G302,"n.a.")</f>
        <v>n.a.</v>
      </c>
      <c r="P302" s="0" t="n">
        <f aca="false">IF(COUNTA(A302:H302)&gt;0,ROW(),0)</f>
        <v>0</v>
      </c>
    </row>
    <row r="303" customFormat="false" ht="30" hidden="false" customHeight="true" outlineLevel="0" collapsed="false">
      <c r="A303" s="30"/>
      <c r="B303" s="31"/>
      <c r="C303" s="30"/>
      <c r="D303" s="32"/>
      <c r="E303" s="30"/>
      <c r="F303" s="30"/>
      <c r="G303" s="30"/>
      <c r="H303" s="30"/>
      <c r="I303" s="19" t="n">
        <f aca="false">IF(L303&lt;&gt;"Correcto",0,IF(F303="Activa",B303/C303,0))</f>
        <v>0</v>
      </c>
      <c r="J303" s="19" t="n">
        <f aca="false">I303*12</f>
        <v>0</v>
      </c>
      <c r="K303" s="20" t="str">
        <f aca="false">IF(AND(L303="Correcto",ISNUMBER(D303),OR(E303="",AND(ISNUMBER(E303),E303&gt;=0))),D303-N(E303),"")</f>
        <v/>
      </c>
      <c r="L303" s="9" t="str">
        <f aca="false">IFERROR(IF(COUNTA(A303:H303)=0,"",IF(OR(A303="",NOT(ISNUMBER(B303)),B303&lt;0,NOT(ISNUMBER(C303)),C303&lt;1,MOD(C303,1)&lt;&gt;0,AND(F303&lt;&gt;"Activa",F303&lt;&gt;"Cancelada")),"REVISAR coste","Correcto")),"REVISAR coste")</f>
        <v/>
      </c>
      <c r="M303" s="21" t="str">
        <f aca="false">IF(A303="","",IF(L303&lt;&gt;"Correcto","Revisar coste",IF(F303="Cancelada","Baja efectiva",IF(NOT(ISNUMBER(K303)),"Completar fecha/preaviso",IF(D303&lt;Resumen!$E$4,"Cargo vencido",IF(K303&lt;Resumen!$E$4,"Preaviso vencido",IF(K303&lt;=Resumen!$E$4+7,"Revisar en 7 días","Más adelante")))))))</f>
        <v/>
      </c>
      <c r="N303" s="22" t="n">
        <f aca="false">IF(AND(F303="Activa",L303="Correcto",ISNUMBER(K303)),K303+ROW()/10000,1000000000)</f>
        <v>1000000000</v>
      </c>
      <c r="O303" s="23" t="str">
        <f aca="false">IF(AND(ISNUMBER(G303),G303&gt;0,L303="Correcto"),I303/G303,"n.a.")</f>
        <v>n.a.</v>
      </c>
      <c r="P303" s="0" t="n">
        <f aca="false">IF(COUNTA(A303:H303)&gt;0,ROW(),0)</f>
        <v>0</v>
      </c>
    </row>
    <row r="304" customFormat="false" ht="30" hidden="false" customHeight="true" outlineLevel="0" collapsed="false">
      <c r="A304" s="30"/>
      <c r="B304" s="31"/>
      <c r="C304" s="30"/>
      <c r="D304" s="32"/>
      <c r="E304" s="30"/>
      <c r="F304" s="30"/>
      <c r="G304" s="30"/>
      <c r="H304" s="30"/>
      <c r="I304" s="19" t="n">
        <f aca="false">IF(L304&lt;&gt;"Correcto",0,IF(F304="Activa",B304/C304,0))</f>
        <v>0</v>
      </c>
      <c r="J304" s="19" t="n">
        <f aca="false">I304*12</f>
        <v>0</v>
      </c>
      <c r="K304" s="20" t="str">
        <f aca="false">IF(AND(L304="Correcto",ISNUMBER(D304),OR(E304="",AND(ISNUMBER(E304),E304&gt;=0))),D304-N(E304),"")</f>
        <v/>
      </c>
      <c r="L304" s="9" t="str">
        <f aca="false">IFERROR(IF(COUNTA(A304:H304)=0,"",IF(OR(A304="",NOT(ISNUMBER(B304)),B304&lt;0,NOT(ISNUMBER(C304)),C304&lt;1,MOD(C304,1)&lt;&gt;0,AND(F304&lt;&gt;"Activa",F304&lt;&gt;"Cancelada")),"REVISAR coste","Correcto")),"REVISAR coste")</f>
        <v/>
      </c>
      <c r="M304" s="21" t="str">
        <f aca="false">IF(A304="","",IF(L304&lt;&gt;"Correcto","Revisar coste",IF(F304="Cancelada","Baja efectiva",IF(NOT(ISNUMBER(K304)),"Completar fecha/preaviso",IF(D304&lt;Resumen!$E$4,"Cargo vencido",IF(K304&lt;Resumen!$E$4,"Preaviso vencido",IF(K304&lt;=Resumen!$E$4+7,"Revisar en 7 días","Más adelante")))))))</f>
        <v/>
      </c>
      <c r="N304" s="22" t="n">
        <f aca="false">IF(AND(F304="Activa",L304="Correcto",ISNUMBER(K304)),K304+ROW()/10000,1000000000)</f>
        <v>1000000000</v>
      </c>
      <c r="O304" s="23" t="str">
        <f aca="false">IF(AND(ISNUMBER(G304),G304&gt;0,L304="Correcto"),I304/G304,"n.a.")</f>
        <v>n.a.</v>
      </c>
      <c r="P304" s="0" t="n">
        <f aca="false">IF(COUNTA(A304:H304)&gt;0,ROW(),0)</f>
        <v>0</v>
      </c>
    </row>
    <row r="305" customFormat="false" ht="30" hidden="false" customHeight="true" outlineLevel="0" collapsed="false">
      <c r="A305" s="30"/>
      <c r="B305" s="31"/>
      <c r="C305" s="30"/>
      <c r="D305" s="32"/>
      <c r="E305" s="30"/>
      <c r="F305" s="30"/>
      <c r="G305" s="30"/>
      <c r="H305" s="30"/>
      <c r="I305" s="19" t="n">
        <f aca="false">IF(L305&lt;&gt;"Correcto",0,IF(F305="Activa",B305/C305,0))</f>
        <v>0</v>
      </c>
      <c r="J305" s="19" t="n">
        <f aca="false">I305*12</f>
        <v>0</v>
      </c>
      <c r="K305" s="20" t="str">
        <f aca="false">IF(AND(L305="Correcto",ISNUMBER(D305),OR(E305="",AND(ISNUMBER(E305),E305&gt;=0))),D305-N(E305),"")</f>
        <v/>
      </c>
      <c r="L305" s="9" t="str">
        <f aca="false">IFERROR(IF(COUNTA(A305:H305)=0,"",IF(OR(A305="",NOT(ISNUMBER(B305)),B305&lt;0,NOT(ISNUMBER(C305)),C305&lt;1,MOD(C305,1)&lt;&gt;0,AND(F305&lt;&gt;"Activa",F305&lt;&gt;"Cancelada")),"REVISAR coste","Correcto")),"REVISAR coste")</f>
        <v/>
      </c>
      <c r="M305" s="21" t="str">
        <f aca="false">IF(A305="","",IF(L305&lt;&gt;"Correcto","Revisar coste",IF(F305="Cancelada","Baja efectiva",IF(NOT(ISNUMBER(K305)),"Completar fecha/preaviso",IF(D305&lt;Resumen!$E$4,"Cargo vencido",IF(K305&lt;Resumen!$E$4,"Preaviso vencido",IF(K305&lt;=Resumen!$E$4+7,"Revisar en 7 días","Más adelante")))))))</f>
        <v/>
      </c>
      <c r="N305" s="22" t="n">
        <f aca="false">IF(AND(F305="Activa",L305="Correcto",ISNUMBER(K305)),K305+ROW()/10000,1000000000)</f>
        <v>1000000000</v>
      </c>
      <c r="O305" s="23" t="str">
        <f aca="false">IF(AND(ISNUMBER(G305),G305&gt;0,L305="Correcto"),I305/G305,"n.a.")</f>
        <v>n.a.</v>
      </c>
      <c r="P305" s="0" t="n">
        <f aca="false">IF(COUNTA(A305:H305)&gt;0,ROW(),0)</f>
        <v>0</v>
      </c>
    </row>
    <row r="306" customFormat="false" ht="30" hidden="false" customHeight="true" outlineLevel="0" collapsed="false">
      <c r="A306" s="30"/>
      <c r="B306" s="31"/>
      <c r="C306" s="30"/>
      <c r="D306" s="32"/>
      <c r="E306" s="30"/>
      <c r="F306" s="30"/>
      <c r="G306" s="30"/>
      <c r="H306" s="30"/>
      <c r="I306" s="19" t="n">
        <f aca="false">IF(L306&lt;&gt;"Correcto",0,IF(F306="Activa",B306/C306,0))</f>
        <v>0</v>
      </c>
      <c r="J306" s="19" t="n">
        <f aca="false">I306*12</f>
        <v>0</v>
      </c>
      <c r="K306" s="20" t="str">
        <f aca="false">IF(AND(L306="Correcto",ISNUMBER(D306),OR(E306="",AND(ISNUMBER(E306),E306&gt;=0))),D306-N(E306),"")</f>
        <v/>
      </c>
      <c r="L306" s="9" t="str">
        <f aca="false">IFERROR(IF(COUNTA(A306:H306)=0,"",IF(OR(A306="",NOT(ISNUMBER(B306)),B306&lt;0,NOT(ISNUMBER(C306)),C306&lt;1,MOD(C306,1)&lt;&gt;0,AND(F306&lt;&gt;"Activa",F306&lt;&gt;"Cancelada")),"REVISAR coste","Correcto")),"REVISAR coste")</f>
        <v/>
      </c>
      <c r="M306" s="21" t="str">
        <f aca="false">IF(A306="","",IF(L306&lt;&gt;"Correcto","Revisar coste",IF(F306="Cancelada","Baja efectiva",IF(NOT(ISNUMBER(K306)),"Completar fecha/preaviso",IF(D306&lt;Resumen!$E$4,"Cargo vencido",IF(K306&lt;Resumen!$E$4,"Preaviso vencido",IF(K306&lt;=Resumen!$E$4+7,"Revisar en 7 días","Más adelante")))))))</f>
        <v/>
      </c>
      <c r="N306" s="22" t="n">
        <f aca="false">IF(AND(F306="Activa",L306="Correcto",ISNUMBER(K306)),K306+ROW()/10000,1000000000)</f>
        <v>1000000000</v>
      </c>
      <c r="O306" s="23" t="str">
        <f aca="false">IF(AND(ISNUMBER(G306),G306&gt;0,L306="Correcto"),I306/G306,"n.a.")</f>
        <v>n.a.</v>
      </c>
      <c r="P306" s="0" t="n">
        <f aca="false">IF(COUNTA(A306:H306)&gt;0,ROW(),0)</f>
        <v>0</v>
      </c>
    </row>
    <row r="307" customFormat="false" ht="30" hidden="false" customHeight="true" outlineLevel="0" collapsed="false">
      <c r="A307" s="30"/>
      <c r="B307" s="31"/>
      <c r="C307" s="30"/>
      <c r="D307" s="32"/>
      <c r="E307" s="30"/>
      <c r="F307" s="30"/>
      <c r="G307" s="30"/>
      <c r="H307" s="30"/>
      <c r="I307" s="19" t="n">
        <f aca="false">IF(L307&lt;&gt;"Correcto",0,IF(F307="Activa",B307/C307,0))</f>
        <v>0</v>
      </c>
      <c r="J307" s="19" t="n">
        <f aca="false">I307*12</f>
        <v>0</v>
      </c>
      <c r="K307" s="20" t="str">
        <f aca="false">IF(AND(L307="Correcto",ISNUMBER(D307),OR(E307="",AND(ISNUMBER(E307),E307&gt;=0))),D307-N(E307),"")</f>
        <v/>
      </c>
      <c r="L307" s="9" t="str">
        <f aca="false">IFERROR(IF(COUNTA(A307:H307)=0,"",IF(OR(A307="",NOT(ISNUMBER(B307)),B307&lt;0,NOT(ISNUMBER(C307)),C307&lt;1,MOD(C307,1)&lt;&gt;0,AND(F307&lt;&gt;"Activa",F307&lt;&gt;"Cancelada")),"REVISAR coste","Correcto")),"REVISAR coste")</f>
        <v/>
      </c>
      <c r="M307" s="21" t="str">
        <f aca="false">IF(A307="","",IF(L307&lt;&gt;"Correcto","Revisar coste",IF(F307="Cancelada","Baja efectiva",IF(NOT(ISNUMBER(K307)),"Completar fecha/preaviso",IF(D307&lt;Resumen!$E$4,"Cargo vencido",IF(K307&lt;Resumen!$E$4,"Preaviso vencido",IF(K307&lt;=Resumen!$E$4+7,"Revisar en 7 días","Más adelante")))))))</f>
        <v/>
      </c>
      <c r="N307" s="22" t="n">
        <f aca="false">IF(AND(F307="Activa",L307="Correcto",ISNUMBER(K307)),K307+ROW()/10000,1000000000)</f>
        <v>1000000000</v>
      </c>
      <c r="O307" s="23" t="str">
        <f aca="false">IF(AND(ISNUMBER(G307),G307&gt;0,L307="Correcto"),I307/G307,"n.a.")</f>
        <v>n.a.</v>
      </c>
      <c r="P307" s="0" t="n">
        <f aca="false">IF(COUNTA(A307:H307)&gt;0,ROW(),0)</f>
        <v>0</v>
      </c>
    </row>
    <row r="308" customFormat="false" ht="30" hidden="false" customHeight="true" outlineLevel="0" collapsed="false">
      <c r="A308" s="30"/>
      <c r="B308" s="31"/>
      <c r="C308" s="30"/>
      <c r="D308" s="32"/>
      <c r="E308" s="30"/>
      <c r="F308" s="30"/>
      <c r="G308" s="30"/>
      <c r="H308" s="30"/>
      <c r="I308" s="19" t="n">
        <f aca="false">IF(L308&lt;&gt;"Correcto",0,IF(F308="Activa",B308/C308,0))</f>
        <v>0</v>
      </c>
      <c r="J308" s="19" t="n">
        <f aca="false">I308*12</f>
        <v>0</v>
      </c>
      <c r="K308" s="20" t="str">
        <f aca="false">IF(AND(L308="Correcto",ISNUMBER(D308),OR(E308="",AND(ISNUMBER(E308),E308&gt;=0))),D308-N(E308),"")</f>
        <v/>
      </c>
      <c r="L308" s="9" t="str">
        <f aca="false">IFERROR(IF(COUNTA(A308:H308)=0,"",IF(OR(A308="",NOT(ISNUMBER(B308)),B308&lt;0,NOT(ISNUMBER(C308)),C308&lt;1,MOD(C308,1)&lt;&gt;0,AND(F308&lt;&gt;"Activa",F308&lt;&gt;"Cancelada")),"REVISAR coste","Correcto")),"REVISAR coste")</f>
        <v/>
      </c>
      <c r="M308" s="21" t="str">
        <f aca="false">IF(A308="","",IF(L308&lt;&gt;"Correcto","Revisar coste",IF(F308="Cancelada","Baja efectiva",IF(NOT(ISNUMBER(K308)),"Completar fecha/preaviso",IF(D308&lt;Resumen!$E$4,"Cargo vencido",IF(K308&lt;Resumen!$E$4,"Preaviso vencido",IF(K308&lt;=Resumen!$E$4+7,"Revisar en 7 días","Más adelante")))))))</f>
        <v/>
      </c>
      <c r="N308" s="22" t="n">
        <f aca="false">IF(AND(F308="Activa",L308="Correcto",ISNUMBER(K308)),K308+ROW()/10000,1000000000)</f>
        <v>1000000000</v>
      </c>
      <c r="O308" s="23" t="str">
        <f aca="false">IF(AND(ISNUMBER(G308),G308&gt;0,L308="Correcto"),I308/G308,"n.a.")</f>
        <v>n.a.</v>
      </c>
      <c r="P308" s="0" t="n">
        <f aca="false">IF(COUNTA(A308:H308)&gt;0,ROW(),0)</f>
        <v>0</v>
      </c>
    </row>
    <row r="309" customFormat="false" ht="30" hidden="false" customHeight="true" outlineLevel="0" collapsed="false">
      <c r="A309" s="30"/>
      <c r="B309" s="31"/>
      <c r="C309" s="30"/>
      <c r="D309" s="32"/>
      <c r="E309" s="30"/>
      <c r="F309" s="30"/>
      <c r="G309" s="30"/>
      <c r="H309" s="30"/>
      <c r="I309" s="19" t="n">
        <f aca="false">IF(L309&lt;&gt;"Correcto",0,IF(F309="Activa",B309/C309,0))</f>
        <v>0</v>
      </c>
      <c r="J309" s="19" t="n">
        <f aca="false">I309*12</f>
        <v>0</v>
      </c>
      <c r="K309" s="20" t="str">
        <f aca="false">IF(AND(L309="Correcto",ISNUMBER(D309),OR(E309="",AND(ISNUMBER(E309),E309&gt;=0))),D309-N(E309),"")</f>
        <v/>
      </c>
      <c r="L309" s="9" t="str">
        <f aca="false">IFERROR(IF(COUNTA(A309:H309)=0,"",IF(OR(A309="",NOT(ISNUMBER(B309)),B309&lt;0,NOT(ISNUMBER(C309)),C309&lt;1,MOD(C309,1)&lt;&gt;0,AND(F309&lt;&gt;"Activa",F309&lt;&gt;"Cancelada")),"REVISAR coste","Correcto")),"REVISAR coste")</f>
        <v/>
      </c>
      <c r="M309" s="21" t="str">
        <f aca="false">IF(A309="","",IF(L309&lt;&gt;"Correcto","Revisar coste",IF(F309="Cancelada","Baja efectiva",IF(NOT(ISNUMBER(K309)),"Completar fecha/preaviso",IF(D309&lt;Resumen!$E$4,"Cargo vencido",IF(K309&lt;Resumen!$E$4,"Preaviso vencido",IF(K309&lt;=Resumen!$E$4+7,"Revisar en 7 días","Más adelante")))))))</f>
        <v/>
      </c>
      <c r="N309" s="22" t="n">
        <f aca="false">IF(AND(F309="Activa",L309="Correcto",ISNUMBER(K309)),K309+ROW()/10000,1000000000)</f>
        <v>1000000000</v>
      </c>
      <c r="O309" s="23" t="str">
        <f aca="false">IF(AND(ISNUMBER(G309),G309&gt;0,L309="Correcto"),I309/G309,"n.a.")</f>
        <v>n.a.</v>
      </c>
      <c r="P309" s="0" t="n">
        <f aca="false">IF(COUNTA(A309:H309)&gt;0,ROW(),0)</f>
        <v>0</v>
      </c>
    </row>
    <row r="310" customFormat="false" ht="30" hidden="false" customHeight="true" outlineLevel="0" collapsed="false">
      <c r="A310" s="30"/>
      <c r="B310" s="31"/>
      <c r="C310" s="30"/>
      <c r="D310" s="32"/>
      <c r="E310" s="30"/>
      <c r="F310" s="30"/>
      <c r="G310" s="30"/>
      <c r="H310" s="30"/>
      <c r="I310" s="19" t="n">
        <f aca="false">IF(L310&lt;&gt;"Correcto",0,IF(F310="Activa",B310/C310,0))</f>
        <v>0</v>
      </c>
      <c r="J310" s="19" t="n">
        <f aca="false">I310*12</f>
        <v>0</v>
      </c>
      <c r="K310" s="20" t="str">
        <f aca="false">IF(AND(L310="Correcto",ISNUMBER(D310),OR(E310="",AND(ISNUMBER(E310),E310&gt;=0))),D310-N(E310),"")</f>
        <v/>
      </c>
      <c r="L310" s="9" t="str">
        <f aca="false">IFERROR(IF(COUNTA(A310:H310)=0,"",IF(OR(A310="",NOT(ISNUMBER(B310)),B310&lt;0,NOT(ISNUMBER(C310)),C310&lt;1,MOD(C310,1)&lt;&gt;0,AND(F310&lt;&gt;"Activa",F310&lt;&gt;"Cancelada")),"REVISAR coste","Correcto")),"REVISAR coste")</f>
        <v/>
      </c>
      <c r="M310" s="21" t="str">
        <f aca="false">IF(A310="","",IF(L310&lt;&gt;"Correcto","Revisar coste",IF(F310="Cancelada","Baja efectiva",IF(NOT(ISNUMBER(K310)),"Completar fecha/preaviso",IF(D310&lt;Resumen!$E$4,"Cargo vencido",IF(K310&lt;Resumen!$E$4,"Preaviso vencido",IF(K310&lt;=Resumen!$E$4+7,"Revisar en 7 días","Más adelante")))))))</f>
        <v/>
      </c>
      <c r="N310" s="22" t="n">
        <f aca="false">IF(AND(F310="Activa",L310="Correcto",ISNUMBER(K310)),K310+ROW()/10000,1000000000)</f>
        <v>1000000000</v>
      </c>
      <c r="O310" s="23" t="str">
        <f aca="false">IF(AND(ISNUMBER(G310),G310&gt;0,L310="Correcto"),I310/G310,"n.a.")</f>
        <v>n.a.</v>
      </c>
      <c r="P310" s="0" t="n">
        <f aca="false">IF(COUNTA(A310:H310)&gt;0,ROW(),0)</f>
        <v>0</v>
      </c>
    </row>
    <row r="311" customFormat="false" ht="30" hidden="false" customHeight="true" outlineLevel="0" collapsed="false">
      <c r="A311" s="30"/>
      <c r="B311" s="31"/>
      <c r="C311" s="30"/>
      <c r="D311" s="32"/>
      <c r="E311" s="30"/>
      <c r="F311" s="30"/>
      <c r="G311" s="30"/>
      <c r="H311" s="30"/>
      <c r="I311" s="19" t="n">
        <f aca="false">IF(L311&lt;&gt;"Correcto",0,IF(F311="Activa",B311/C311,0))</f>
        <v>0</v>
      </c>
      <c r="J311" s="19" t="n">
        <f aca="false">I311*12</f>
        <v>0</v>
      </c>
      <c r="K311" s="20" t="str">
        <f aca="false">IF(AND(L311="Correcto",ISNUMBER(D311),OR(E311="",AND(ISNUMBER(E311),E311&gt;=0))),D311-N(E311),"")</f>
        <v/>
      </c>
      <c r="L311" s="9" t="str">
        <f aca="false">IFERROR(IF(COUNTA(A311:H311)=0,"",IF(OR(A311="",NOT(ISNUMBER(B311)),B311&lt;0,NOT(ISNUMBER(C311)),C311&lt;1,MOD(C311,1)&lt;&gt;0,AND(F311&lt;&gt;"Activa",F311&lt;&gt;"Cancelada")),"REVISAR coste","Correcto")),"REVISAR coste")</f>
        <v/>
      </c>
      <c r="M311" s="21" t="str">
        <f aca="false">IF(A311="","",IF(L311&lt;&gt;"Correcto","Revisar coste",IF(F311="Cancelada","Baja efectiva",IF(NOT(ISNUMBER(K311)),"Completar fecha/preaviso",IF(D311&lt;Resumen!$E$4,"Cargo vencido",IF(K311&lt;Resumen!$E$4,"Preaviso vencido",IF(K311&lt;=Resumen!$E$4+7,"Revisar en 7 días","Más adelante")))))))</f>
        <v/>
      </c>
      <c r="N311" s="22" t="n">
        <f aca="false">IF(AND(F311="Activa",L311="Correcto",ISNUMBER(K311)),K311+ROW()/10000,1000000000)</f>
        <v>1000000000</v>
      </c>
      <c r="O311" s="23" t="str">
        <f aca="false">IF(AND(ISNUMBER(G311),G311&gt;0,L311="Correcto"),I311/G311,"n.a.")</f>
        <v>n.a.</v>
      </c>
      <c r="P311" s="0" t="n">
        <f aca="false">IF(COUNTA(A311:H311)&gt;0,ROW(),0)</f>
        <v>0</v>
      </c>
    </row>
    <row r="312" customFormat="false" ht="30" hidden="false" customHeight="true" outlineLevel="0" collapsed="false">
      <c r="A312" s="30"/>
      <c r="B312" s="31"/>
      <c r="C312" s="30"/>
      <c r="D312" s="32"/>
      <c r="E312" s="30"/>
      <c r="F312" s="30"/>
      <c r="G312" s="30"/>
      <c r="H312" s="30"/>
      <c r="I312" s="19" t="n">
        <f aca="false">IF(L312&lt;&gt;"Correcto",0,IF(F312="Activa",B312/C312,0))</f>
        <v>0</v>
      </c>
      <c r="J312" s="19" t="n">
        <f aca="false">I312*12</f>
        <v>0</v>
      </c>
      <c r="K312" s="20" t="str">
        <f aca="false">IF(AND(L312="Correcto",ISNUMBER(D312),OR(E312="",AND(ISNUMBER(E312),E312&gt;=0))),D312-N(E312),"")</f>
        <v/>
      </c>
      <c r="L312" s="9" t="str">
        <f aca="false">IFERROR(IF(COUNTA(A312:H312)=0,"",IF(OR(A312="",NOT(ISNUMBER(B312)),B312&lt;0,NOT(ISNUMBER(C312)),C312&lt;1,MOD(C312,1)&lt;&gt;0,AND(F312&lt;&gt;"Activa",F312&lt;&gt;"Cancelada")),"REVISAR coste","Correcto")),"REVISAR coste")</f>
        <v/>
      </c>
      <c r="M312" s="21" t="str">
        <f aca="false">IF(A312="","",IF(L312&lt;&gt;"Correcto","Revisar coste",IF(F312="Cancelada","Baja efectiva",IF(NOT(ISNUMBER(K312)),"Completar fecha/preaviso",IF(D312&lt;Resumen!$E$4,"Cargo vencido",IF(K312&lt;Resumen!$E$4,"Preaviso vencido",IF(K312&lt;=Resumen!$E$4+7,"Revisar en 7 días","Más adelante")))))))</f>
        <v/>
      </c>
      <c r="N312" s="22" t="n">
        <f aca="false">IF(AND(F312="Activa",L312="Correcto",ISNUMBER(K312)),K312+ROW()/10000,1000000000)</f>
        <v>1000000000</v>
      </c>
      <c r="O312" s="23" t="str">
        <f aca="false">IF(AND(ISNUMBER(G312),G312&gt;0,L312="Correcto"),I312/G312,"n.a.")</f>
        <v>n.a.</v>
      </c>
      <c r="P312" s="0" t="n">
        <f aca="false">IF(COUNTA(A312:H312)&gt;0,ROW(),0)</f>
        <v>0</v>
      </c>
    </row>
    <row r="313" customFormat="false" ht="30" hidden="false" customHeight="true" outlineLevel="0" collapsed="false">
      <c r="A313" s="30"/>
      <c r="B313" s="31"/>
      <c r="C313" s="30"/>
      <c r="D313" s="32"/>
      <c r="E313" s="30"/>
      <c r="F313" s="30"/>
      <c r="G313" s="30"/>
      <c r="H313" s="30"/>
      <c r="I313" s="19" t="n">
        <f aca="false">IF(L313&lt;&gt;"Correcto",0,IF(F313="Activa",B313/C313,0))</f>
        <v>0</v>
      </c>
      <c r="J313" s="19" t="n">
        <f aca="false">I313*12</f>
        <v>0</v>
      </c>
      <c r="K313" s="20" t="str">
        <f aca="false">IF(AND(L313="Correcto",ISNUMBER(D313),OR(E313="",AND(ISNUMBER(E313),E313&gt;=0))),D313-N(E313),"")</f>
        <v/>
      </c>
      <c r="L313" s="9" t="str">
        <f aca="false">IFERROR(IF(COUNTA(A313:H313)=0,"",IF(OR(A313="",NOT(ISNUMBER(B313)),B313&lt;0,NOT(ISNUMBER(C313)),C313&lt;1,MOD(C313,1)&lt;&gt;0,AND(F313&lt;&gt;"Activa",F313&lt;&gt;"Cancelada")),"REVISAR coste","Correcto")),"REVISAR coste")</f>
        <v/>
      </c>
      <c r="M313" s="21" t="str">
        <f aca="false">IF(A313="","",IF(L313&lt;&gt;"Correcto","Revisar coste",IF(F313="Cancelada","Baja efectiva",IF(NOT(ISNUMBER(K313)),"Completar fecha/preaviso",IF(D313&lt;Resumen!$E$4,"Cargo vencido",IF(K313&lt;Resumen!$E$4,"Preaviso vencido",IF(K313&lt;=Resumen!$E$4+7,"Revisar en 7 días","Más adelante")))))))</f>
        <v/>
      </c>
      <c r="N313" s="22" t="n">
        <f aca="false">IF(AND(F313="Activa",L313="Correcto",ISNUMBER(K313)),K313+ROW()/10000,1000000000)</f>
        <v>1000000000</v>
      </c>
      <c r="O313" s="23" t="str">
        <f aca="false">IF(AND(ISNUMBER(G313),G313&gt;0,L313="Correcto"),I313/G313,"n.a.")</f>
        <v>n.a.</v>
      </c>
      <c r="P313" s="0" t="n">
        <f aca="false">IF(COUNTA(A313:H313)&gt;0,ROW(),0)</f>
        <v>0</v>
      </c>
    </row>
    <row r="314" customFormat="false" ht="30" hidden="false" customHeight="true" outlineLevel="0" collapsed="false">
      <c r="A314" s="30"/>
      <c r="B314" s="31"/>
      <c r="C314" s="30"/>
      <c r="D314" s="32"/>
      <c r="E314" s="30"/>
      <c r="F314" s="30"/>
      <c r="G314" s="30"/>
      <c r="H314" s="30"/>
      <c r="I314" s="19" t="n">
        <f aca="false">IF(L314&lt;&gt;"Correcto",0,IF(F314="Activa",B314/C314,0))</f>
        <v>0</v>
      </c>
      <c r="J314" s="19" t="n">
        <f aca="false">I314*12</f>
        <v>0</v>
      </c>
      <c r="K314" s="20" t="str">
        <f aca="false">IF(AND(L314="Correcto",ISNUMBER(D314),OR(E314="",AND(ISNUMBER(E314),E314&gt;=0))),D314-N(E314),"")</f>
        <v/>
      </c>
      <c r="L314" s="9" t="str">
        <f aca="false">IFERROR(IF(COUNTA(A314:H314)=0,"",IF(OR(A314="",NOT(ISNUMBER(B314)),B314&lt;0,NOT(ISNUMBER(C314)),C314&lt;1,MOD(C314,1)&lt;&gt;0,AND(F314&lt;&gt;"Activa",F314&lt;&gt;"Cancelada")),"REVISAR coste","Correcto")),"REVISAR coste")</f>
        <v/>
      </c>
      <c r="M314" s="21" t="str">
        <f aca="false">IF(A314="","",IF(L314&lt;&gt;"Correcto","Revisar coste",IF(F314="Cancelada","Baja efectiva",IF(NOT(ISNUMBER(K314)),"Completar fecha/preaviso",IF(D314&lt;Resumen!$E$4,"Cargo vencido",IF(K314&lt;Resumen!$E$4,"Preaviso vencido",IF(K314&lt;=Resumen!$E$4+7,"Revisar en 7 días","Más adelante")))))))</f>
        <v/>
      </c>
      <c r="N314" s="22" t="n">
        <f aca="false">IF(AND(F314="Activa",L314="Correcto",ISNUMBER(K314)),K314+ROW()/10000,1000000000)</f>
        <v>1000000000</v>
      </c>
      <c r="O314" s="23" t="str">
        <f aca="false">IF(AND(ISNUMBER(G314),G314&gt;0,L314="Correcto"),I314/G314,"n.a.")</f>
        <v>n.a.</v>
      </c>
      <c r="P314" s="0" t="n">
        <f aca="false">IF(COUNTA(A314:H314)&gt;0,ROW(),0)</f>
        <v>0</v>
      </c>
    </row>
    <row r="315" customFormat="false" ht="30" hidden="false" customHeight="true" outlineLevel="0" collapsed="false">
      <c r="A315" s="30"/>
      <c r="B315" s="31"/>
      <c r="C315" s="30"/>
      <c r="D315" s="32"/>
      <c r="E315" s="30"/>
      <c r="F315" s="30"/>
      <c r="G315" s="30"/>
      <c r="H315" s="30"/>
      <c r="I315" s="19" t="n">
        <f aca="false">IF(L315&lt;&gt;"Correcto",0,IF(F315="Activa",B315/C315,0))</f>
        <v>0</v>
      </c>
      <c r="J315" s="19" t="n">
        <f aca="false">I315*12</f>
        <v>0</v>
      </c>
      <c r="K315" s="20" t="str">
        <f aca="false">IF(AND(L315="Correcto",ISNUMBER(D315),OR(E315="",AND(ISNUMBER(E315),E315&gt;=0))),D315-N(E315),"")</f>
        <v/>
      </c>
      <c r="L315" s="9" t="str">
        <f aca="false">IFERROR(IF(COUNTA(A315:H315)=0,"",IF(OR(A315="",NOT(ISNUMBER(B315)),B315&lt;0,NOT(ISNUMBER(C315)),C315&lt;1,MOD(C315,1)&lt;&gt;0,AND(F315&lt;&gt;"Activa",F315&lt;&gt;"Cancelada")),"REVISAR coste","Correcto")),"REVISAR coste")</f>
        <v/>
      </c>
      <c r="M315" s="21" t="str">
        <f aca="false">IF(A315="","",IF(L315&lt;&gt;"Correcto","Revisar coste",IF(F315="Cancelada","Baja efectiva",IF(NOT(ISNUMBER(K315)),"Completar fecha/preaviso",IF(D315&lt;Resumen!$E$4,"Cargo vencido",IF(K315&lt;Resumen!$E$4,"Preaviso vencido",IF(K315&lt;=Resumen!$E$4+7,"Revisar en 7 días","Más adelante")))))))</f>
        <v/>
      </c>
      <c r="N315" s="22" t="n">
        <f aca="false">IF(AND(F315="Activa",L315="Correcto",ISNUMBER(K315)),K315+ROW()/10000,1000000000)</f>
        <v>1000000000</v>
      </c>
      <c r="O315" s="23" t="str">
        <f aca="false">IF(AND(ISNUMBER(G315),G315&gt;0,L315="Correcto"),I315/G315,"n.a.")</f>
        <v>n.a.</v>
      </c>
      <c r="P315" s="0" t="n">
        <f aca="false">IF(COUNTA(A315:H315)&gt;0,ROW(),0)</f>
        <v>0</v>
      </c>
    </row>
    <row r="316" customFormat="false" ht="30" hidden="false" customHeight="true" outlineLevel="0" collapsed="false">
      <c r="A316" s="30"/>
      <c r="B316" s="31"/>
      <c r="C316" s="30"/>
      <c r="D316" s="32"/>
      <c r="E316" s="30"/>
      <c r="F316" s="30"/>
      <c r="G316" s="30"/>
      <c r="H316" s="30"/>
      <c r="I316" s="19" t="n">
        <f aca="false">IF(L316&lt;&gt;"Correcto",0,IF(F316="Activa",B316/C316,0))</f>
        <v>0</v>
      </c>
      <c r="J316" s="19" t="n">
        <f aca="false">I316*12</f>
        <v>0</v>
      </c>
      <c r="K316" s="20" t="str">
        <f aca="false">IF(AND(L316="Correcto",ISNUMBER(D316),OR(E316="",AND(ISNUMBER(E316),E316&gt;=0))),D316-N(E316),"")</f>
        <v/>
      </c>
      <c r="L316" s="9" t="str">
        <f aca="false">IFERROR(IF(COUNTA(A316:H316)=0,"",IF(OR(A316="",NOT(ISNUMBER(B316)),B316&lt;0,NOT(ISNUMBER(C316)),C316&lt;1,MOD(C316,1)&lt;&gt;0,AND(F316&lt;&gt;"Activa",F316&lt;&gt;"Cancelada")),"REVISAR coste","Correcto")),"REVISAR coste")</f>
        <v/>
      </c>
      <c r="M316" s="21" t="str">
        <f aca="false">IF(A316="","",IF(L316&lt;&gt;"Correcto","Revisar coste",IF(F316="Cancelada","Baja efectiva",IF(NOT(ISNUMBER(K316)),"Completar fecha/preaviso",IF(D316&lt;Resumen!$E$4,"Cargo vencido",IF(K316&lt;Resumen!$E$4,"Preaviso vencido",IF(K316&lt;=Resumen!$E$4+7,"Revisar en 7 días","Más adelante")))))))</f>
        <v/>
      </c>
      <c r="N316" s="22" t="n">
        <f aca="false">IF(AND(F316="Activa",L316="Correcto",ISNUMBER(K316)),K316+ROW()/10000,1000000000)</f>
        <v>1000000000</v>
      </c>
      <c r="O316" s="23" t="str">
        <f aca="false">IF(AND(ISNUMBER(G316),G316&gt;0,L316="Correcto"),I316/G316,"n.a.")</f>
        <v>n.a.</v>
      </c>
      <c r="P316" s="0" t="n">
        <f aca="false">IF(COUNTA(A316:H316)&gt;0,ROW(),0)</f>
        <v>0</v>
      </c>
    </row>
    <row r="317" customFormat="false" ht="30" hidden="false" customHeight="true" outlineLevel="0" collapsed="false">
      <c r="A317" s="30"/>
      <c r="B317" s="31"/>
      <c r="C317" s="30"/>
      <c r="D317" s="32"/>
      <c r="E317" s="30"/>
      <c r="F317" s="30"/>
      <c r="G317" s="30"/>
      <c r="H317" s="30"/>
      <c r="I317" s="19" t="n">
        <f aca="false">IF(L317&lt;&gt;"Correcto",0,IF(F317="Activa",B317/C317,0))</f>
        <v>0</v>
      </c>
      <c r="J317" s="19" t="n">
        <f aca="false">I317*12</f>
        <v>0</v>
      </c>
      <c r="K317" s="20" t="str">
        <f aca="false">IF(AND(L317="Correcto",ISNUMBER(D317),OR(E317="",AND(ISNUMBER(E317),E317&gt;=0))),D317-N(E317),"")</f>
        <v/>
      </c>
      <c r="L317" s="9" t="str">
        <f aca="false">IFERROR(IF(COUNTA(A317:H317)=0,"",IF(OR(A317="",NOT(ISNUMBER(B317)),B317&lt;0,NOT(ISNUMBER(C317)),C317&lt;1,MOD(C317,1)&lt;&gt;0,AND(F317&lt;&gt;"Activa",F317&lt;&gt;"Cancelada")),"REVISAR coste","Correcto")),"REVISAR coste")</f>
        <v/>
      </c>
      <c r="M317" s="21" t="str">
        <f aca="false">IF(A317="","",IF(L317&lt;&gt;"Correcto","Revisar coste",IF(F317="Cancelada","Baja efectiva",IF(NOT(ISNUMBER(K317)),"Completar fecha/preaviso",IF(D317&lt;Resumen!$E$4,"Cargo vencido",IF(K317&lt;Resumen!$E$4,"Preaviso vencido",IF(K317&lt;=Resumen!$E$4+7,"Revisar en 7 días","Más adelante")))))))</f>
        <v/>
      </c>
      <c r="N317" s="22" t="n">
        <f aca="false">IF(AND(F317="Activa",L317="Correcto",ISNUMBER(K317)),K317+ROW()/10000,1000000000)</f>
        <v>1000000000</v>
      </c>
      <c r="O317" s="23" t="str">
        <f aca="false">IF(AND(ISNUMBER(G317),G317&gt;0,L317="Correcto"),I317/G317,"n.a.")</f>
        <v>n.a.</v>
      </c>
      <c r="P317" s="0" t="n">
        <f aca="false">IF(COUNTA(A317:H317)&gt;0,ROW(),0)</f>
        <v>0</v>
      </c>
    </row>
    <row r="318" customFormat="false" ht="30" hidden="false" customHeight="true" outlineLevel="0" collapsed="false">
      <c r="A318" s="30"/>
      <c r="B318" s="31"/>
      <c r="C318" s="30"/>
      <c r="D318" s="32"/>
      <c r="E318" s="30"/>
      <c r="F318" s="30"/>
      <c r="G318" s="30"/>
      <c r="H318" s="30"/>
      <c r="I318" s="19" t="n">
        <f aca="false">IF(L318&lt;&gt;"Correcto",0,IF(F318="Activa",B318/C318,0))</f>
        <v>0</v>
      </c>
      <c r="J318" s="19" t="n">
        <f aca="false">I318*12</f>
        <v>0</v>
      </c>
      <c r="K318" s="20" t="str">
        <f aca="false">IF(AND(L318="Correcto",ISNUMBER(D318),OR(E318="",AND(ISNUMBER(E318),E318&gt;=0))),D318-N(E318),"")</f>
        <v/>
      </c>
      <c r="L318" s="9" t="str">
        <f aca="false">IFERROR(IF(COUNTA(A318:H318)=0,"",IF(OR(A318="",NOT(ISNUMBER(B318)),B318&lt;0,NOT(ISNUMBER(C318)),C318&lt;1,MOD(C318,1)&lt;&gt;0,AND(F318&lt;&gt;"Activa",F318&lt;&gt;"Cancelada")),"REVISAR coste","Correcto")),"REVISAR coste")</f>
        <v/>
      </c>
      <c r="M318" s="21" t="str">
        <f aca="false">IF(A318="","",IF(L318&lt;&gt;"Correcto","Revisar coste",IF(F318="Cancelada","Baja efectiva",IF(NOT(ISNUMBER(K318)),"Completar fecha/preaviso",IF(D318&lt;Resumen!$E$4,"Cargo vencido",IF(K318&lt;Resumen!$E$4,"Preaviso vencido",IF(K318&lt;=Resumen!$E$4+7,"Revisar en 7 días","Más adelante")))))))</f>
        <v/>
      </c>
      <c r="N318" s="22" t="n">
        <f aca="false">IF(AND(F318="Activa",L318="Correcto",ISNUMBER(K318)),K318+ROW()/10000,1000000000)</f>
        <v>1000000000</v>
      </c>
      <c r="O318" s="23" t="str">
        <f aca="false">IF(AND(ISNUMBER(G318),G318&gt;0,L318="Correcto"),I318/G318,"n.a.")</f>
        <v>n.a.</v>
      </c>
      <c r="P318" s="0" t="n">
        <f aca="false">IF(COUNTA(A318:H318)&gt;0,ROW(),0)</f>
        <v>0</v>
      </c>
    </row>
    <row r="319" customFormat="false" ht="30" hidden="false" customHeight="true" outlineLevel="0" collapsed="false">
      <c r="A319" s="30"/>
      <c r="B319" s="31"/>
      <c r="C319" s="30"/>
      <c r="D319" s="32"/>
      <c r="E319" s="30"/>
      <c r="F319" s="30"/>
      <c r="G319" s="30"/>
      <c r="H319" s="30"/>
      <c r="I319" s="19" t="n">
        <f aca="false">IF(L319&lt;&gt;"Correcto",0,IF(F319="Activa",B319/C319,0))</f>
        <v>0</v>
      </c>
      <c r="J319" s="19" t="n">
        <f aca="false">I319*12</f>
        <v>0</v>
      </c>
      <c r="K319" s="20" t="str">
        <f aca="false">IF(AND(L319="Correcto",ISNUMBER(D319),OR(E319="",AND(ISNUMBER(E319),E319&gt;=0))),D319-N(E319),"")</f>
        <v/>
      </c>
      <c r="L319" s="9" t="str">
        <f aca="false">IFERROR(IF(COUNTA(A319:H319)=0,"",IF(OR(A319="",NOT(ISNUMBER(B319)),B319&lt;0,NOT(ISNUMBER(C319)),C319&lt;1,MOD(C319,1)&lt;&gt;0,AND(F319&lt;&gt;"Activa",F319&lt;&gt;"Cancelada")),"REVISAR coste","Correcto")),"REVISAR coste")</f>
        <v/>
      </c>
      <c r="M319" s="21" t="str">
        <f aca="false">IF(A319="","",IF(L319&lt;&gt;"Correcto","Revisar coste",IF(F319="Cancelada","Baja efectiva",IF(NOT(ISNUMBER(K319)),"Completar fecha/preaviso",IF(D319&lt;Resumen!$E$4,"Cargo vencido",IF(K319&lt;Resumen!$E$4,"Preaviso vencido",IF(K319&lt;=Resumen!$E$4+7,"Revisar en 7 días","Más adelante")))))))</f>
        <v/>
      </c>
      <c r="N319" s="22" t="n">
        <f aca="false">IF(AND(F319="Activa",L319="Correcto",ISNUMBER(K319)),K319+ROW()/10000,1000000000)</f>
        <v>1000000000</v>
      </c>
      <c r="O319" s="23" t="str">
        <f aca="false">IF(AND(ISNUMBER(G319),G319&gt;0,L319="Correcto"),I319/G319,"n.a.")</f>
        <v>n.a.</v>
      </c>
      <c r="P319" s="0" t="n">
        <f aca="false">IF(COUNTA(A319:H319)&gt;0,ROW(),0)</f>
        <v>0</v>
      </c>
    </row>
    <row r="320" customFormat="false" ht="30" hidden="false" customHeight="true" outlineLevel="0" collapsed="false">
      <c r="A320" s="30"/>
      <c r="B320" s="31"/>
      <c r="C320" s="30"/>
      <c r="D320" s="32"/>
      <c r="E320" s="30"/>
      <c r="F320" s="30"/>
      <c r="G320" s="30"/>
      <c r="H320" s="30"/>
      <c r="I320" s="19" t="n">
        <f aca="false">IF(L320&lt;&gt;"Correcto",0,IF(F320="Activa",B320/C320,0))</f>
        <v>0</v>
      </c>
      <c r="J320" s="19" t="n">
        <f aca="false">I320*12</f>
        <v>0</v>
      </c>
      <c r="K320" s="20" t="str">
        <f aca="false">IF(AND(L320="Correcto",ISNUMBER(D320),OR(E320="",AND(ISNUMBER(E320),E320&gt;=0))),D320-N(E320),"")</f>
        <v/>
      </c>
      <c r="L320" s="9" t="str">
        <f aca="false">IFERROR(IF(COUNTA(A320:H320)=0,"",IF(OR(A320="",NOT(ISNUMBER(B320)),B320&lt;0,NOT(ISNUMBER(C320)),C320&lt;1,MOD(C320,1)&lt;&gt;0,AND(F320&lt;&gt;"Activa",F320&lt;&gt;"Cancelada")),"REVISAR coste","Correcto")),"REVISAR coste")</f>
        <v/>
      </c>
      <c r="M320" s="21" t="str">
        <f aca="false">IF(A320="","",IF(L320&lt;&gt;"Correcto","Revisar coste",IF(F320="Cancelada","Baja efectiva",IF(NOT(ISNUMBER(K320)),"Completar fecha/preaviso",IF(D320&lt;Resumen!$E$4,"Cargo vencido",IF(K320&lt;Resumen!$E$4,"Preaviso vencido",IF(K320&lt;=Resumen!$E$4+7,"Revisar en 7 días","Más adelante")))))))</f>
        <v/>
      </c>
      <c r="N320" s="22" t="n">
        <f aca="false">IF(AND(F320="Activa",L320="Correcto",ISNUMBER(K320)),K320+ROW()/10000,1000000000)</f>
        <v>1000000000</v>
      </c>
      <c r="O320" s="23" t="str">
        <f aca="false">IF(AND(ISNUMBER(G320),G320&gt;0,L320="Correcto"),I320/G320,"n.a.")</f>
        <v>n.a.</v>
      </c>
      <c r="P320" s="0" t="n">
        <f aca="false">IF(COUNTA(A320:H320)&gt;0,ROW(),0)</f>
        <v>0</v>
      </c>
    </row>
    <row r="321" customFormat="false" ht="30" hidden="false" customHeight="true" outlineLevel="0" collapsed="false">
      <c r="A321" s="30"/>
      <c r="B321" s="31"/>
      <c r="C321" s="30"/>
      <c r="D321" s="32"/>
      <c r="E321" s="30"/>
      <c r="F321" s="30"/>
      <c r="G321" s="30"/>
      <c r="H321" s="30"/>
      <c r="I321" s="19" t="n">
        <f aca="false">IF(L321&lt;&gt;"Correcto",0,IF(F321="Activa",B321/C321,0))</f>
        <v>0</v>
      </c>
      <c r="J321" s="19" t="n">
        <f aca="false">I321*12</f>
        <v>0</v>
      </c>
      <c r="K321" s="20" t="str">
        <f aca="false">IF(AND(L321="Correcto",ISNUMBER(D321),OR(E321="",AND(ISNUMBER(E321),E321&gt;=0))),D321-N(E321),"")</f>
        <v/>
      </c>
      <c r="L321" s="9" t="str">
        <f aca="false">IFERROR(IF(COUNTA(A321:H321)=0,"",IF(OR(A321="",NOT(ISNUMBER(B321)),B321&lt;0,NOT(ISNUMBER(C321)),C321&lt;1,MOD(C321,1)&lt;&gt;0,AND(F321&lt;&gt;"Activa",F321&lt;&gt;"Cancelada")),"REVISAR coste","Correcto")),"REVISAR coste")</f>
        <v/>
      </c>
      <c r="M321" s="21" t="str">
        <f aca="false">IF(A321="","",IF(L321&lt;&gt;"Correcto","Revisar coste",IF(F321="Cancelada","Baja efectiva",IF(NOT(ISNUMBER(K321)),"Completar fecha/preaviso",IF(D321&lt;Resumen!$E$4,"Cargo vencido",IF(K321&lt;Resumen!$E$4,"Preaviso vencido",IF(K321&lt;=Resumen!$E$4+7,"Revisar en 7 días","Más adelante")))))))</f>
        <v/>
      </c>
      <c r="N321" s="22" t="n">
        <f aca="false">IF(AND(F321="Activa",L321="Correcto",ISNUMBER(K321)),K321+ROW()/10000,1000000000)</f>
        <v>1000000000</v>
      </c>
      <c r="O321" s="23" t="str">
        <f aca="false">IF(AND(ISNUMBER(G321),G321&gt;0,L321="Correcto"),I321/G321,"n.a.")</f>
        <v>n.a.</v>
      </c>
      <c r="P321" s="0" t="n">
        <f aca="false">IF(COUNTA(A321:H321)&gt;0,ROW(),0)</f>
        <v>0</v>
      </c>
    </row>
    <row r="322" customFormat="false" ht="30" hidden="false" customHeight="true" outlineLevel="0" collapsed="false">
      <c r="A322" s="30"/>
      <c r="B322" s="31"/>
      <c r="C322" s="30"/>
      <c r="D322" s="32"/>
      <c r="E322" s="30"/>
      <c r="F322" s="30"/>
      <c r="G322" s="30"/>
      <c r="H322" s="30"/>
      <c r="I322" s="19" t="n">
        <f aca="false">IF(L322&lt;&gt;"Correcto",0,IF(F322="Activa",B322/C322,0))</f>
        <v>0</v>
      </c>
      <c r="J322" s="19" t="n">
        <f aca="false">I322*12</f>
        <v>0</v>
      </c>
      <c r="K322" s="20" t="str">
        <f aca="false">IF(AND(L322="Correcto",ISNUMBER(D322),OR(E322="",AND(ISNUMBER(E322),E322&gt;=0))),D322-N(E322),"")</f>
        <v/>
      </c>
      <c r="L322" s="9" t="str">
        <f aca="false">IFERROR(IF(COUNTA(A322:H322)=0,"",IF(OR(A322="",NOT(ISNUMBER(B322)),B322&lt;0,NOT(ISNUMBER(C322)),C322&lt;1,MOD(C322,1)&lt;&gt;0,AND(F322&lt;&gt;"Activa",F322&lt;&gt;"Cancelada")),"REVISAR coste","Correcto")),"REVISAR coste")</f>
        <v/>
      </c>
      <c r="M322" s="21" t="str">
        <f aca="false">IF(A322="","",IF(L322&lt;&gt;"Correcto","Revisar coste",IF(F322="Cancelada","Baja efectiva",IF(NOT(ISNUMBER(K322)),"Completar fecha/preaviso",IF(D322&lt;Resumen!$E$4,"Cargo vencido",IF(K322&lt;Resumen!$E$4,"Preaviso vencido",IF(K322&lt;=Resumen!$E$4+7,"Revisar en 7 días","Más adelante")))))))</f>
        <v/>
      </c>
      <c r="N322" s="22" t="n">
        <f aca="false">IF(AND(F322="Activa",L322="Correcto",ISNUMBER(K322)),K322+ROW()/10000,1000000000)</f>
        <v>1000000000</v>
      </c>
      <c r="O322" s="23" t="str">
        <f aca="false">IF(AND(ISNUMBER(G322),G322&gt;0,L322="Correcto"),I322/G322,"n.a.")</f>
        <v>n.a.</v>
      </c>
      <c r="P322" s="0" t="n">
        <f aca="false">IF(COUNTA(A322:H322)&gt;0,ROW(),0)</f>
        <v>0</v>
      </c>
    </row>
    <row r="323" customFormat="false" ht="30" hidden="false" customHeight="true" outlineLevel="0" collapsed="false">
      <c r="A323" s="30"/>
      <c r="B323" s="31"/>
      <c r="C323" s="30"/>
      <c r="D323" s="32"/>
      <c r="E323" s="30"/>
      <c r="F323" s="30"/>
      <c r="G323" s="30"/>
      <c r="H323" s="30"/>
      <c r="I323" s="19" t="n">
        <f aca="false">IF(L323&lt;&gt;"Correcto",0,IF(F323="Activa",B323/C323,0))</f>
        <v>0</v>
      </c>
      <c r="J323" s="19" t="n">
        <f aca="false">I323*12</f>
        <v>0</v>
      </c>
      <c r="K323" s="20" t="str">
        <f aca="false">IF(AND(L323="Correcto",ISNUMBER(D323),OR(E323="",AND(ISNUMBER(E323),E323&gt;=0))),D323-N(E323),"")</f>
        <v/>
      </c>
      <c r="L323" s="9" t="str">
        <f aca="false">IFERROR(IF(COUNTA(A323:H323)=0,"",IF(OR(A323="",NOT(ISNUMBER(B323)),B323&lt;0,NOT(ISNUMBER(C323)),C323&lt;1,MOD(C323,1)&lt;&gt;0,AND(F323&lt;&gt;"Activa",F323&lt;&gt;"Cancelada")),"REVISAR coste","Correcto")),"REVISAR coste")</f>
        <v/>
      </c>
      <c r="M323" s="21" t="str">
        <f aca="false">IF(A323="","",IF(L323&lt;&gt;"Correcto","Revisar coste",IF(F323="Cancelada","Baja efectiva",IF(NOT(ISNUMBER(K323)),"Completar fecha/preaviso",IF(D323&lt;Resumen!$E$4,"Cargo vencido",IF(K323&lt;Resumen!$E$4,"Preaviso vencido",IF(K323&lt;=Resumen!$E$4+7,"Revisar en 7 días","Más adelante")))))))</f>
        <v/>
      </c>
      <c r="N323" s="22" t="n">
        <f aca="false">IF(AND(F323="Activa",L323="Correcto",ISNUMBER(K323)),K323+ROW()/10000,1000000000)</f>
        <v>1000000000</v>
      </c>
      <c r="O323" s="23" t="str">
        <f aca="false">IF(AND(ISNUMBER(G323),G323&gt;0,L323="Correcto"),I323/G323,"n.a.")</f>
        <v>n.a.</v>
      </c>
      <c r="P323" s="0" t="n">
        <f aca="false">IF(COUNTA(A323:H323)&gt;0,ROW(),0)</f>
        <v>0</v>
      </c>
    </row>
    <row r="324" customFormat="false" ht="30" hidden="false" customHeight="true" outlineLevel="0" collapsed="false">
      <c r="A324" s="30"/>
      <c r="B324" s="31"/>
      <c r="C324" s="30"/>
      <c r="D324" s="32"/>
      <c r="E324" s="30"/>
      <c r="F324" s="30"/>
      <c r="G324" s="30"/>
      <c r="H324" s="30"/>
      <c r="I324" s="19" t="n">
        <f aca="false">IF(L324&lt;&gt;"Correcto",0,IF(F324="Activa",B324/C324,0))</f>
        <v>0</v>
      </c>
      <c r="J324" s="19" t="n">
        <f aca="false">I324*12</f>
        <v>0</v>
      </c>
      <c r="K324" s="20" t="str">
        <f aca="false">IF(AND(L324="Correcto",ISNUMBER(D324),OR(E324="",AND(ISNUMBER(E324),E324&gt;=0))),D324-N(E324),"")</f>
        <v/>
      </c>
      <c r="L324" s="9" t="str">
        <f aca="false">IFERROR(IF(COUNTA(A324:H324)=0,"",IF(OR(A324="",NOT(ISNUMBER(B324)),B324&lt;0,NOT(ISNUMBER(C324)),C324&lt;1,MOD(C324,1)&lt;&gt;0,AND(F324&lt;&gt;"Activa",F324&lt;&gt;"Cancelada")),"REVISAR coste","Correcto")),"REVISAR coste")</f>
        <v/>
      </c>
      <c r="M324" s="21" t="str">
        <f aca="false">IF(A324="","",IF(L324&lt;&gt;"Correcto","Revisar coste",IF(F324="Cancelada","Baja efectiva",IF(NOT(ISNUMBER(K324)),"Completar fecha/preaviso",IF(D324&lt;Resumen!$E$4,"Cargo vencido",IF(K324&lt;Resumen!$E$4,"Preaviso vencido",IF(K324&lt;=Resumen!$E$4+7,"Revisar en 7 días","Más adelante")))))))</f>
        <v/>
      </c>
      <c r="N324" s="22" t="n">
        <f aca="false">IF(AND(F324="Activa",L324="Correcto",ISNUMBER(K324)),K324+ROW()/10000,1000000000)</f>
        <v>1000000000</v>
      </c>
      <c r="O324" s="23" t="str">
        <f aca="false">IF(AND(ISNUMBER(G324),G324&gt;0,L324="Correcto"),I324/G324,"n.a.")</f>
        <v>n.a.</v>
      </c>
      <c r="P324" s="0" t="n">
        <f aca="false">IF(COUNTA(A324:H324)&gt;0,ROW(),0)</f>
        <v>0</v>
      </c>
    </row>
    <row r="325" customFormat="false" ht="30" hidden="false" customHeight="true" outlineLevel="0" collapsed="false">
      <c r="A325" s="30"/>
      <c r="B325" s="31"/>
      <c r="C325" s="30"/>
      <c r="D325" s="32"/>
      <c r="E325" s="30"/>
      <c r="F325" s="30"/>
      <c r="G325" s="30"/>
      <c r="H325" s="30"/>
      <c r="I325" s="19" t="n">
        <f aca="false">IF(L325&lt;&gt;"Correcto",0,IF(F325="Activa",B325/C325,0))</f>
        <v>0</v>
      </c>
      <c r="J325" s="19" t="n">
        <f aca="false">I325*12</f>
        <v>0</v>
      </c>
      <c r="K325" s="20" t="str">
        <f aca="false">IF(AND(L325="Correcto",ISNUMBER(D325),OR(E325="",AND(ISNUMBER(E325),E325&gt;=0))),D325-N(E325),"")</f>
        <v/>
      </c>
      <c r="L325" s="9" t="str">
        <f aca="false">IFERROR(IF(COUNTA(A325:H325)=0,"",IF(OR(A325="",NOT(ISNUMBER(B325)),B325&lt;0,NOT(ISNUMBER(C325)),C325&lt;1,MOD(C325,1)&lt;&gt;0,AND(F325&lt;&gt;"Activa",F325&lt;&gt;"Cancelada")),"REVISAR coste","Correcto")),"REVISAR coste")</f>
        <v/>
      </c>
      <c r="M325" s="21" t="str">
        <f aca="false">IF(A325="","",IF(L325&lt;&gt;"Correcto","Revisar coste",IF(F325="Cancelada","Baja efectiva",IF(NOT(ISNUMBER(K325)),"Completar fecha/preaviso",IF(D325&lt;Resumen!$E$4,"Cargo vencido",IF(K325&lt;Resumen!$E$4,"Preaviso vencido",IF(K325&lt;=Resumen!$E$4+7,"Revisar en 7 días","Más adelante")))))))</f>
        <v/>
      </c>
      <c r="N325" s="22" t="n">
        <f aca="false">IF(AND(F325="Activa",L325="Correcto",ISNUMBER(K325)),K325+ROW()/10000,1000000000)</f>
        <v>1000000000</v>
      </c>
      <c r="O325" s="23" t="str">
        <f aca="false">IF(AND(ISNUMBER(G325),G325&gt;0,L325="Correcto"),I325/G325,"n.a.")</f>
        <v>n.a.</v>
      </c>
      <c r="P325" s="0" t="n">
        <f aca="false">IF(COUNTA(A325:H325)&gt;0,ROW(),0)</f>
        <v>0</v>
      </c>
    </row>
    <row r="326" customFormat="false" ht="30" hidden="false" customHeight="true" outlineLevel="0" collapsed="false">
      <c r="A326" s="30"/>
      <c r="B326" s="31"/>
      <c r="C326" s="30"/>
      <c r="D326" s="32"/>
      <c r="E326" s="30"/>
      <c r="F326" s="30"/>
      <c r="G326" s="30"/>
      <c r="H326" s="30"/>
      <c r="I326" s="19" t="n">
        <f aca="false">IF(L326&lt;&gt;"Correcto",0,IF(F326="Activa",B326/C326,0))</f>
        <v>0</v>
      </c>
      <c r="J326" s="19" t="n">
        <f aca="false">I326*12</f>
        <v>0</v>
      </c>
      <c r="K326" s="20" t="str">
        <f aca="false">IF(AND(L326="Correcto",ISNUMBER(D326),OR(E326="",AND(ISNUMBER(E326),E326&gt;=0))),D326-N(E326),"")</f>
        <v/>
      </c>
      <c r="L326" s="9" t="str">
        <f aca="false">IFERROR(IF(COUNTA(A326:H326)=0,"",IF(OR(A326="",NOT(ISNUMBER(B326)),B326&lt;0,NOT(ISNUMBER(C326)),C326&lt;1,MOD(C326,1)&lt;&gt;0,AND(F326&lt;&gt;"Activa",F326&lt;&gt;"Cancelada")),"REVISAR coste","Correcto")),"REVISAR coste")</f>
        <v/>
      </c>
      <c r="M326" s="21" t="str">
        <f aca="false">IF(A326="","",IF(L326&lt;&gt;"Correcto","Revisar coste",IF(F326="Cancelada","Baja efectiva",IF(NOT(ISNUMBER(K326)),"Completar fecha/preaviso",IF(D326&lt;Resumen!$E$4,"Cargo vencido",IF(K326&lt;Resumen!$E$4,"Preaviso vencido",IF(K326&lt;=Resumen!$E$4+7,"Revisar en 7 días","Más adelante")))))))</f>
        <v/>
      </c>
      <c r="N326" s="22" t="n">
        <f aca="false">IF(AND(F326="Activa",L326="Correcto",ISNUMBER(K326)),K326+ROW()/10000,1000000000)</f>
        <v>1000000000</v>
      </c>
      <c r="O326" s="23" t="str">
        <f aca="false">IF(AND(ISNUMBER(G326),G326&gt;0,L326="Correcto"),I326/G326,"n.a.")</f>
        <v>n.a.</v>
      </c>
      <c r="P326" s="0" t="n">
        <f aca="false">IF(COUNTA(A326:H326)&gt;0,ROW(),0)</f>
        <v>0</v>
      </c>
    </row>
    <row r="327" customFormat="false" ht="30" hidden="false" customHeight="true" outlineLevel="0" collapsed="false">
      <c r="A327" s="30"/>
      <c r="B327" s="31"/>
      <c r="C327" s="30"/>
      <c r="D327" s="32"/>
      <c r="E327" s="30"/>
      <c r="F327" s="30"/>
      <c r="G327" s="30"/>
      <c r="H327" s="30"/>
      <c r="I327" s="19" t="n">
        <f aca="false">IF(L327&lt;&gt;"Correcto",0,IF(F327="Activa",B327/C327,0))</f>
        <v>0</v>
      </c>
      <c r="J327" s="19" t="n">
        <f aca="false">I327*12</f>
        <v>0</v>
      </c>
      <c r="K327" s="20" t="str">
        <f aca="false">IF(AND(L327="Correcto",ISNUMBER(D327),OR(E327="",AND(ISNUMBER(E327),E327&gt;=0))),D327-N(E327),"")</f>
        <v/>
      </c>
      <c r="L327" s="9" t="str">
        <f aca="false">IFERROR(IF(COUNTA(A327:H327)=0,"",IF(OR(A327="",NOT(ISNUMBER(B327)),B327&lt;0,NOT(ISNUMBER(C327)),C327&lt;1,MOD(C327,1)&lt;&gt;0,AND(F327&lt;&gt;"Activa",F327&lt;&gt;"Cancelada")),"REVISAR coste","Correcto")),"REVISAR coste")</f>
        <v/>
      </c>
      <c r="M327" s="21" t="str">
        <f aca="false">IF(A327="","",IF(L327&lt;&gt;"Correcto","Revisar coste",IF(F327="Cancelada","Baja efectiva",IF(NOT(ISNUMBER(K327)),"Completar fecha/preaviso",IF(D327&lt;Resumen!$E$4,"Cargo vencido",IF(K327&lt;Resumen!$E$4,"Preaviso vencido",IF(K327&lt;=Resumen!$E$4+7,"Revisar en 7 días","Más adelante")))))))</f>
        <v/>
      </c>
      <c r="N327" s="22" t="n">
        <f aca="false">IF(AND(F327="Activa",L327="Correcto",ISNUMBER(K327)),K327+ROW()/10000,1000000000)</f>
        <v>1000000000</v>
      </c>
      <c r="O327" s="23" t="str">
        <f aca="false">IF(AND(ISNUMBER(G327),G327&gt;0,L327="Correcto"),I327/G327,"n.a.")</f>
        <v>n.a.</v>
      </c>
      <c r="P327" s="0" t="n">
        <f aca="false">IF(COUNTA(A327:H327)&gt;0,ROW(),0)</f>
        <v>0</v>
      </c>
    </row>
    <row r="328" customFormat="false" ht="30" hidden="false" customHeight="true" outlineLevel="0" collapsed="false">
      <c r="A328" s="30"/>
      <c r="B328" s="31"/>
      <c r="C328" s="30"/>
      <c r="D328" s="32"/>
      <c r="E328" s="30"/>
      <c r="F328" s="30"/>
      <c r="G328" s="30"/>
      <c r="H328" s="30"/>
      <c r="I328" s="19" t="n">
        <f aca="false">IF(L328&lt;&gt;"Correcto",0,IF(F328="Activa",B328/C328,0))</f>
        <v>0</v>
      </c>
      <c r="J328" s="19" t="n">
        <f aca="false">I328*12</f>
        <v>0</v>
      </c>
      <c r="K328" s="20" t="str">
        <f aca="false">IF(AND(L328="Correcto",ISNUMBER(D328),OR(E328="",AND(ISNUMBER(E328),E328&gt;=0))),D328-N(E328),"")</f>
        <v/>
      </c>
      <c r="L328" s="9" t="str">
        <f aca="false">IFERROR(IF(COUNTA(A328:H328)=0,"",IF(OR(A328="",NOT(ISNUMBER(B328)),B328&lt;0,NOT(ISNUMBER(C328)),C328&lt;1,MOD(C328,1)&lt;&gt;0,AND(F328&lt;&gt;"Activa",F328&lt;&gt;"Cancelada")),"REVISAR coste","Correcto")),"REVISAR coste")</f>
        <v/>
      </c>
      <c r="M328" s="21" t="str">
        <f aca="false">IF(A328="","",IF(L328&lt;&gt;"Correcto","Revisar coste",IF(F328="Cancelada","Baja efectiva",IF(NOT(ISNUMBER(K328)),"Completar fecha/preaviso",IF(D328&lt;Resumen!$E$4,"Cargo vencido",IF(K328&lt;Resumen!$E$4,"Preaviso vencido",IF(K328&lt;=Resumen!$E$4+7,"Revisar en 7 días","Más adelante")))))))</f>
        <v/>
      </c>
      <c r="N328" s="22" t="n">
        <f aca="false">IF(AND(F328="Activa",L328="Correcto",ISNUMBER(K328)),K328+ROW()/10000,1000000000)</f>
        <v>1000000000</v>
      </c>
      <c r="O328" s="23" t="str">
        <f aca="false">IF(AND(ISNUMBER(G328),G328&gt;0,L328="Correcto"),I328/G328,"n.a.")</f>
        <v>n.a.</v>
      </c>
      <c r="P328" s="0" t="n">
        <f aca="false">IF(COUNTA(A328:H328)&gt;0,ROW(),0)</f>
        <v>0</v>
      </c>
    </row>
    <row r="329" customFormat="false" ht="30" hidden="false" customHeight="true" outlineLevel="0" collapsed="false">
      <c r="A329" s="30"/>
      <c r="B329" s="31"/>
      <c r="C329" s="30"/>
      <c r="D329" s="32"/>
      <c r="E329" s="30"/>
      <c r="F329" s="30"/>
      <c r="G329" s="30"/>
      <c r="H329" s="30"/>
      <c r="I329" s="19" t="n">
        <f aca="false">IF(L329&lt;&gt;"Correcto",0,IF(F329="Activa",B329/C329,0))</f>
        <v>0</v>
      </c>
      <c r="J329" s="19" t="n">
        <f aca="false">I329*12</f>
        <v>0</v>
      </c>
      <c r="K329" s="20" t="str">
        <f aca="false">IF(AND(L329="Correcto",ISNUMBER(D329),OR(E329="",AND(ISNUMBER(E329),E329&gt;=0))),D329-N(E329),"")</f>
        <v/>
      </c>
      <c r="L329" s="9" t="str">
        <f aca="false">IFERROR(IF(COUNTA(A329:H329)=0,"",IF(OR(A329="",NOT(ISNUMBER(B329)),B329&lt;0,NOT(ISNUMBER(C329)),C329&lt;1,MOD(C329,1)&lt;&gt;0,AND(F329&lt;&gt;"Activa",F329&lt;&gt;"Cancelada")),"REVISAR coste","Correcto")),"REVISAR coste")</f>
        <v/>
      </c>
      <c r="M329" s="21" t="str">
        <f aca="false">IF(A329="","",IF(L329&lt;&gt;"Correcto","Revisar coste",IF(F329="Cancelada","Baja efectiva",IF(NOT(ISNUMBER(K329)),"Completar fecha/preaviso",IF(D329&lt;Resumen!$E$4,"Cargo vencido",IF(K329&lt;Resumen!$E$4,"Preaviso vencido",IF(K329&lt;=Resumen!$E$4+7,"Revisar en 7 días","Más adelante")))))))</f>
        <v/>
      </c>
      <c r="N329" s="22" t="n">
        <f aca="false">IF(AND(F329="Activa",L329="Correcto",ISNUMBER(K329)),K329+ROW()/10000,1000000000)</f>
        <v>1000000000</v>
      </c>
      <c r="O329" s="23" t="str">
        <f aca="false">IF(AND(ISNUMBER(G329),G329&gt;0,L329="Correcto"),I329/G329,"n.a.")</f>
        <v>n.a.</v>
      </c>
      <c r="P329" s="0" t="n">
        <f aca="false">IF(COUNTA(A329:H329)&gt;0,ROW(),0)</f>
        <v>0</v>
      </c>
    </row>
    <row r="330" customFormat="false" ht="30" hidden="false" customHeight="true" outlineLevel="0" collapsed="false">
      <c r="A330" s="30"/>
      <c r="B330" s="31"/>
      <c r="C330" s="30"/>
      <c r="D330" s="32"/>
      <c r="E330" s="30"/>
      <c r="F330" s="30"/>
      <c r="G330" s="30"/>
      <c r="H330" s="30"/>
      <c r="I330" s="19" t="n">
        <f aca="false">IF(L330&lt;&gt;"Correcto",0,IF(F330="Activa",B330/C330,0))</f>
        <v>0</v>
      </c>
      <c r="J330" s="19" t="n">
        <f aca="false">I330*12</f>
        <v>0</v>
      </c>
      <c r="K330" s="20" t="str">
        <f aca="false">IF(AND(L330="Correcto",ISNUMBER(D330),OR(E330="",AND(ISNUMBER(E330),E330&gt;=0))),D330-N(E330),"")</f>
        <v/>
      </c>
      <c r="L330" s="9" t="str">
        <f aca="false">IFERROR(IF(COUNTA(A330:H330)=0,"",IF(OR(A330="",NOT(ISNUMBER(B330)),B330&lt;0,NOT(ISNUMBER(C330)),C330&lt;1,MOD(C330,1)&lt;&gt;0,AND(F330&lt;&gt;"Activa",F330&lt;&gt;"Cancelada")),"REVISAR coste","Correcto")),"REVISAR coste")</f>
        <v/>
      </c>
      <c r="M330" s="21" t="str">
        <f aca="false">IF(A330="","",IF(L330&lt;&gt;"Correcto","Revisar coste",IF(F330="Cancelada","Baja efectiva",IF(NOT(ISNUMBER(K330)),"Completar fecha/preaviso",IF(D330&lt;Resumen!$E$4,"Cargo vencido",IF(K330&lt;Resumen!$E$4,"Preaviso vencido",IF(K330&lt;=Resumen!$E$4+7,"Revisar en 7 días","Más adelante")))))))</f>
        <v/>
      </c>
      <c r="N330" s="22" t="n">
        <f aca="false">IF(AND(F330="Activa",L330="Correcto",ISNUMBER(K330)),K330+ROW()/10000,1000000000)</f>
        <v>1000000000</v>
      </c>
      <c r="O330" s="23" t="str">
        <f aca="false">IF(AND(ISNUMBER(G330),G330&gt;0,L330="Correcto"),I330/G330,"n.a.")</f>
        <v>n.a.</v>
      </c>
      <c r="P330" s="0" t="n">
        <f aca="false">IF(COUNTA(A330:H330)&gt;0,ROW(),0)</f>
        <v>0</v>
      </c>
    </row>
    <row r="331" customFormat="false" ht="30" hidden="false" customHeight="true" outlineLevel="0" collapsed="false">
      <c r="A331" s="30"/>
      <c r="B331" s="31"/>
      <c r="C331" s="30"/>
      <c r="D331" s="32"/>
      <c r="E331" s="30"/>
      <c r="F331" s="30"/>
      <c r="G331" s="30"/>
      <c r="H331" s="30"/>
      <c r="I331" s="19" t="n">
        <f aca="false">IF(L331&lt;&gt;"Correcto",0,IF(F331="Activa",B331/C331,0))</f>
        <v>0</v>
      </c>
      <c r="J331" s="19" t="n">
        <f aca="false">I331*12</f>
        <v>0</v>
      </c>
      <c r="K331" s="20" t="str">
        <f aca="false">IF(AND(L331="Correcto",ISNUMBER(D331),OR(E331="",AND(ISNUMBER(E331),E331&gt;=0))),D331-N(E331),"")</f>
        <v/>
      </c>
      <c r="L331" s="9" t="str">
        <f aca="false">IFERROR(IF(COUNTA(A331:H331)=0,"",IF(OR(A331="",NOT(ISNUMBER(B331)),B331&lt;0,NOT(ISNUMBER(C331)),C331&lt;1,MOD(C331,1)&lt;&gt;0,AND(F331&lt;&gt;"Activa",F331&lt;&gt;"Cancelada")),"REVISAR coste","Correcto")),"REVISAR coste")</f>
        <v/>
      </c>
      <c r="M331" s="21" t="str">
        <f aca="false">IF(A331="","",IF(L331&lt;&gt;"Correcto","Revisar coste",IF(F331="Cancelada","Baja efectiva",IF(NOT(ISNUMBER(K331)),"Completar fecha/preaviso",IF(D331&lt;Resumen!$E$4,"Cargo vencido",IF(K331&lt;Resumen!$E$4,"Preaviso vencido",IF(K331&lt;=Resumen!$E$4+7,"Revisar en 7 días","Más adelante")))))))</f>
        <v/>
      </c>
      <c r="N331" s="22" t="n">
        <f aca="false">IF(AND(F331="Activa",L331="Correcto",ISNUMBER(K331)),K331+ROW()/10000,1000000000)</f>
        <v>1000000000</v>
      </c>
      <c r="O331" s="23" t="str">
        <f aca="false">IF(AND(ISNUMBER(G331),G331&gt;0,L331="Correcto"),I331/G331,"n.a.")</f>
        <v>n.a.</v>
      </c>
      <c r="P331" s="0" t="n">
        <f aca="false">IF(COUNTA(A331:H331)&gt;0,ROW(),0)</f>
        <v>0</v>
      </c>
    </row>
    <row r="332" customFormat="false" ht="30" hidden="false" customHeight="true" outlineLevel="0" collapsed="false">
      <c r="A332" s="30"/>
      <c r="B332" s="31"/>
      <c r="C332" s="30"/>
      <c r="D332" s="32"/>
      <c r="E332" s="30"/>
      <c r="F332" s="30"/>
      <c r="G332" s="30"/>
      <c r="H332" s="30"/>
      <c r="I332" s="19" t="n">
        <f aca="false">IF(L332&lt;&gt;"Correcto",0,IF(F332="Activa",B332/C332,0))</f>
        <v>0</v>
      </c>
      <c r="J332" s="19" t="n">
        <f aca="false">I332*12</f>
        <v>0</v>
      </c>
      <c r="K332" s="20" t="str">
        <f aca="false">IF(AND(L332="Correcto",ISNUMBER(D332),OR(E332="",AND(ISNUMBER(E332),E332&gt;=0))),D332-N(E332),"")</f>
        <v/>
      </c>
      <c r="L332" s="9" t="str">
        <f aca="false">IFERROR(IF(COUNTA(A332:H332)=0,"",IF(OR(A332="",NOT(ISNUMBER(B332)),B332&lt;0,NOT(ISNUMBER(C332)),C332&lt;1,MOD(C332,1)&lt;&gt;0,AND(F332&lt;&gt;"Activa",F332&lt;&gt;"Cancelada")),"REVISAR coste","Correcto")),"REVISAR coste")</f>
        <v/>
      </c>
      <c r="M332" s="21" t="str">
        <f aca="false">IF(A332="","",IF(L332&lt;&gt;"Correcto","Revisar coste",IF(F332="Cancelada","Baja efectiva",IF(NOT(ISNUMBER(K332)),"Completar fecha/preaviso",IF(D332&lt;Resumen!$E$4,"Cargo vencido",IF(K332&lt;Resumen!$E$4,"Preaviso vencido",IF(K332&lt;=Resumen!$E$4+7,"Revisar en 7 días","Más adelante")))))))</f>
        <v/>
      </c>
      <c r="N332" s="22" t="n">
        <f aca="false">IF(AND(F332="Activa",L332="Correcto",ISNUMBER(K332)),K332+ROW()/10000,1000000000)</f>
        <v>1000000000</v>
      </c>
      <c r="O332" s="23" t="str">
        <f aca="false">IF(AND(ISNUMBER(G332),G332&gt;0,L332="Correcto"),I332/G332,"n.a.")</f>
        <v>n.a.</v>
      </c>
      <c r="P332" s="0" t="n">
        <f aca="false">IF(COUNTA(A332:H332)&gt;0,ROW(),0)</f>
        <v>0</v>
      </c>
    </row>
    <row r="333" customFormat="false" ht="30" hidden="false" customHeight="true" outlineLevel="0" collapsed="false">
      <c r="A333" s="30"/>
      <c r="B333" s="31"/>
      <c r="C333" s="30"/>
      <c r="D333" s="32"/>
      <c r="E333" s="30"/>
      <c r="F333" s="30"/>
      <c r="G333" s="30"/>
      <c r="H333" s="30"/>
      <c r="I333" s="19" t="n">
        <f aca="false">IF(L333&lt;&gt;"Correcto",0,IF(F333="Activa",B333/C333,0))</f>
        <v>0</v>
      </c>
      <c r="J333" s="19" t="n">
        <f aca="false">I333*12</f>
        <v>0</v>
      </c>
      <c r="K333" s="20" t="str">
        <f aca="false">IF(AND(L333="Correcto",ISNUMBER(D333),OR(E333="",AND(ISNUMBER(E333),E333&gt;=0))),D333-N(E333),"")</f>
        <v/>
      </c>
      <c r="L333" s="9" t="str">
        <f aca="false">IFERROR(IF(COUNTA(A333:H333)=0,"",IF(OR(A333="",NOT(ISNUMBER(B333)),B333&lt;0,NOT(ISNUMBER(C333)),C333&lt;1,MOD(C333,1)&lt;&gt;0,AND(F333&lt;&gt;"Activa",F333&lt;&gt;"Cancelada")),"REVISAR coste","Correcto")),"REVISAR coste")</f>
        <v/>
      </c>
      <c r="M333" s="21" t="str">
        <f aca="false">IF(A333="","",IF(L333&lt;&gt;"Correcto","Revisar coste",IF(F333="Cancelada","Baja efectiva",IF(NOT(ISNUMBER(K333)),"Completar fecha/preaviso",IF(D333&lt;Resumen!$E$4,"Cargo vencido",IF(K333&lt;Resumen!$E$4,"Preaviso vencido",IF(K333&lt;=Resumen!$E$4+7,"Revisar en 7 días","Más adelante")))))))</f>
        <v/>
      </c>
      <c r="N333" s="22" t="n">
        <f aca="false">IF(AND(F333="Activa",L333="Correcto",ISNUMBER(K333)),K333+ROW()/10000,1000000000)</f>
        <v>1000000000</v>
      </c>
      <c r="O333" s="23" t="str">
        <f aca="false">IF(AND(ISNUMBER(G333),G333&gt;0,L333="Correcto"),I333/G333,"n.a.")</f>
        <v>n.a.</v>
      </c>
      <c r="P333" s="0" t="n">
        <f aca="false">IF(COUNTA(A333:H333)&gt;0,ROW(),0)</f>
        <v>0</v>
      </c>
    </row>
    <row r="334" customFormat="false" ht="30" hidden="false" customHeight="true" outlineLevel="0" collapsed="false">
      <c r="A334" s="30"/>
      <c r="B334" s="31"/>
      <c r="C334" s="30"/>
      <c r="D334" s="32"/>
      <c r="E334" s="30"/>
      <c r="F334" s="30"/>
      <c r="G334" s="30"/>
      <c r="H334" s="30"/>
      <c r="I334" s="19" t="n">
        <f aca="false">IF(L334&lt;&gt;"Correcto",0,IF(F334="Activa",B334/C334,0))</f>
        <v>0</v>
      </c>
      <c r="J334" s="19" t="n">
        <f aca="false">I334*12</f>
        <v>0</v>
      </c>
      <c r="K334" s="20" t="str">
        <f aca="false">IF(AND(L334="Correcto",ISNUMBER(D334),OR(E334="",AND(ISNUMBER(E334),E334&gt;=0))),D334-N(E334),"")</f>
        <v/>
      </c>
      <c r="L334" s="9" t="str">
        <f aca="false">IFERROR(IF(COUNTA(A334:H334)=0,"",IF(OR(A334="",NOT(ISNUMBER(B334)),B334&lt;0,NOT(ISNUMBER(C334)),C334&lt;1,MOD(C334,1)&lt;&gt;0,AND(F334&lt;&gt;"Activa",F334&lt;&gt;"Cancelada")),"REVISAR coste","Correcto")),"REVISAR coste")</f>
        <v/>
      </c>
      <c r="M334" s="21" t="str">
        <f aca="false">IF(A334="","",IF(L334&lt;&gt;"Correcto","Revisar coste",IF(F334="Cancelada","Baja efectiva",IF(NOT(ISNUMBER(K334)),"Completar fecha/preaviso",IF(D334&lt;Resumen!$E$4,"Cargo vencido",IF(K334&lt;Resumen!$E$4,"Preaviso vencido",IF(K334&lt;=Resumen!$E$4+7,"Revisar en 7 días","Más adelante")))))))</f>
        <v/>
      </c>
      <c r="N334" s="22" t="n">
        <f aca="false">IF(AND(F334="Activa",L334="Correcto",ISNUMBER(K334)),K334+ROW()/10000,1000000000)</f>
        <v>1000000000</v>
      </c>
      <c r="O334" s="23" t="str">
        <f aca="false">IF(AND(ISNUMBER(G334),G334&gt;0,L334="Correcto"),I334/G334,"n.a.")</f>
        <v>n.a.</v>
      </c>
      <c r="P334" s="0" t="n">
        <f aca="false">IF(COUNTA(A334:H334)&gt;0,ROW(),0)</f>
        <v>0</v>
      </c>
    </row>
    <row r="335" customFormat="false" ht="30" hidden="false" customHeight="true" outlineLevel="0" collapsed="false">
      <c r="A335" s="30"/>
      <c r="B335" s="31"/>
      <c r="C335" s="30"/>
      <c r="D335" s="32"/>
      <c r="E335" s="30"/>
      <c r="F335" s="30"/>
      <c r="G335" s="30"/>
      <c r="H335" s="30"/>
      <c r="I335" s="19" t="n">
        <f aca="false">IF(L335&lt;&gt;"Correcto",0,IF(F335="Activa",B335/C335,0))</f>
        <v>0</v>
      </c>
      <c r="J335" s="19" t="n">
        <f aca="false">I335*12</f>
        <v>0</v>
      </c>
      <c r="K335" s="20" t="str">
        <f aca="false">IF(AND(L335="Correcto",ISNUMBER(D335),OR(E335="",AND(ISNUMBER(E335),E335&gt;=0))),D335-N(E335),"")</f>
        <v/>
      </c>
      <c r="L335" s="9" t="str">
        <f aca="false">IFERROR(IF(COUNTA(A335:H335)=0,"",IF(OR(A335="",NOT(ISNUMBER(B335)),B335&lt;0,NOT(ISNUMBER(C335)),C335&lt;1,MOD(C335,1)&lt;&gt;0,AND(F335&lt;&gt;"Activa",F335&lt;&gt;"Cancelada")),"REVISAR coste","Correcto")),"REVISAR coste")</f>
        <v/>
      </c>
      <c r="M335" s="21" t="str">
        <f aca="false">IF(A335="","",IF(L335&lt;&gt;"Correcto","Revisar coste",IF(F335="Cancelada","Baja efectiva",IF(NOT(ISNUMBER(K335)),"Completar fecha/preaviso",IF(D335&lt;Resumen!$E$4,"Cargo vencido",IF(K335&lt;Resumen!$E$4,"Preaviso vencido",IF(K335&lt;=Resumen!$E$4+7,"Revisar en 7 días","Más adelante")))))))</f>
        <v/>
      </c>
      <c r="N335" s="22" t="n">
        <f aca="false">IF(AND(F335="Activa",L335="Correcto",ISNUMBER(K335)),K335+ROW()/10000,1000000000)</f>
        <v>1000000000</v>
      </c>
      <c r="O335" s="23" t="str">
        <f aca="false">IF(AND(ISNUMBER(G335),G335&gt;0,L335="Correcto"),I335/G335,"n.a.")</f>
        <v>n.a.</v>
      </c>
      <c r="P335" s="0" t="n">
        <f aca="false">IF(COUNTA(A335:H335)&gt;0,ROW(),0)</f>
        <v>0</v>
      </c>
    </row>
    <row r="336" customFormat="false" ht="30" hidden="false" customHeight="true" outlineLevel="0" collapsed="false">
      <c r="A336" s="30"/>
      <c r="B336" s="31"/>
      <c r="C336" s="30"/>
      <c r="D336" s="32"/>
      <c r="E336" s="30"/>
      <c r="F336" s="30"/>
      <c r="G336" s="30"/>
      <c r="H336" s="30"/>
      <c r="I336" s="19" t="n">
        <f aca="false">IF(L336&lt;&gt;"Correcto",0,IF(F336="Activa",B336/C336,0))</f>
        <v>0</v>
      </c>
      <c r="J336" s="19" t="n">
        <f aca="false">I336*12</f>
        <v>0</v>
      </c>
      <c r="K336" s="20" t="str">
        <f aca="false">IF(AND(L336="Correcto",ISNUMBER(D336),OR(E336="",AND(ISNUMBER(E336),E336&gt;=0))),D336-N(E336),"")</f>
        <v/>
      </c>
      <c r="L336" s="9" t="str">
        <f aca="false">IFERROR(IF(COUNTA(A336:H336)=0,"",IF(OR(A336="",NOT(ISNUMBER(B336)),B336&lt;0,NOT(ISNUMBER(C336)),C336&lt;1,MOD(C336,1)&lt;&gt;0,AND(F336&lt;&gt;"Activa",F336&lt;&gt;"Cancelada")),"REVISAR coste","Correcto")),"REVISAR coste")</f>
        <v/>
      </c>
      <c r="M336" s="21" t="str">
        <f aca="false">IF(A336="","",IF(L336&lt;&gt;"Correcto","Revisar coste",IF(F336="Cancelada","Baja efectiva",IF(NOT(ISNUMBER(K336)),"Completar fecha/preaviso",IF(D336&lt;Resumen!$E$4,"Cargo vencido",IF(K336&lt;Resumen!$E$4,"Preaviso vencido",IF(K336&lt;=Resumen!$E$4+7,"Revisar en 7 días","Más adelante")))))))</f>
        <v/>
      </c>
      <c r="N336" s="22" t="n">
        <f aca="false">IF(AND(F336="Activa",L336="Correcto",ISNUMBER(K336)),K336+ROW()/10000,1000000000)</f>
        <v>1000000000</v>
      </c>
      <c r="O336" s="23" t="str">
        <f aca="false">IF(AND(ISNUMBER(G336),G336&gt;0,L336="Correcto"),I336/G336,"n.a.")</f>
        <v>n.a.</v>
      </c>
      <c r="P336" s="0" t="n">
        <f aca="false">IF(COUNTA(A336:H336)&gt;0,ROW(),0)</f>
        <v>0</v>
      </c>
    </row>
    <row r="337" customFormat="false" ht="30" hidden="false" customHeight="true" outlineLevel="0" collapsed="false">
      <c r="A337" s="30"/>
      <c r="B337" s="31"/>
      <c r="C337" s="30"/>
      <c r="D337" s="32"/>
      <c r="E337" s="30"/>
      <c r="F337" s="30"/>
      <c r="G337" s="30"/>
      <c r="H337" s="30"/>
      <c r="I337" s="19" t="n">
        <f aca="false">IF(L337&lt;&gt;"Correcto",0,IF(F337="Activa",B337/C337,0))</f>
        <v>0</v>
      </c>
      <c r="J337" s="19" t="n">
        <f aca="false">I337*12</f>
        <v>0</v>
      </c>
      <c r="K337" s="20" t="str">
        <f aca="false">IF(AND(L337="Correcto",ISNUMBER(D337),OR(E337="",AND(ISNUMBER(E337),E337&gt;=0))),D337-N(E337),"")</f>
        <v/>
      </c>
      <c r="L337" s="9" t="str">
        <f aca="false">IFERROR(IF(COUNTA(A337:H337)=0,"",IF(OR(A337="",NOT(ISNUMBER(B337)),B337&lt;0,NOT(ISNUMBER(C337)),C337&lt;1,MOD(C337,1)&lt;&gt;0,AND(F337&lt;&gt;"Activa",F337&lt;&gt;"Cancelada")),"REVISAR coste","Correcto")),"REVISAR coste")</f>
        <v/>
      </c>
      <c r="M337" s="21" t="str">
        <f aca="false">IF(A337="","",IF(L337&lt;&gt;"Correcto","Revisar coste",IF(F337="Cancelada","Baja efectiva",IF(NOT(ISNUMBER(K337)),"Completar fecha/preaviso",IF(D337&lt;Resumen!$E$4,"Cargo vencido",IF(K337&lt;Resumen!$E$4,"Preaviso vencido",IF(K337&lt;=Resumen!$E$4+7,"Revisar en 7 días","Más adelante")))))))</f>
        <v/>
      </c>
      <c r="N337" s="22" t="n">
        <f aca="false">IF(AND(F337="Activa",L337="Correcto",ISNUMBER(K337)),K337+ROW()/10000,1000000000)</f>
        <v>1000000000</v>
      </c>
      <c r="O337" s="23" t="str">
        <f aca="false">IF(AND(ISNUMBER(G337),G337&gt;0,L337="Correcto"),I337/G337,"n.a.")</f>
        <v>n.a.</v>
      </c>
      <c r="P337" s="0" t="n">
        <f aca="false">IF(COUNTA(A337:H337)&gt;0,ROW(),0)</f>
        <v>0</v>
      </c>
    </row>
    <row r="338" customFormat="false" ht="30" hidden="false" customHeight="true" outlineLevel="0" collapsed="false">
      <c r="A338" s="30"/>
      <c r="B338" s="31"/>
      <c r="C338" s="30"/>
      <c r="D338" s="32"/>
      <c r="E338" s="30"/>
      <c r="F338" s="30"/>
      <c r="G338" s="30"/>
      <c r="H338" s="30"/>
      <c r="I338" s="19" t="n">
        <f aca="false">IF(L338&lt;&gt;"Correcto",0,IF(F338="Activa",B338/C338,0))</f>
        <v>0</v>
      </c>
      <c r="J338" s="19" t="n">
        <f aca="false">I338*12</f>
        <v>0</v>
      </c>
      <c r="K338" s="20" t="str">
        <f aca="false">IF(AND(L338="Correcto",ISNUMBER(D338),OR(E338="",AND(ISNUMBER(E338),E338&gt;=0))),D338-N(E338),"")</f>
        <v/>
      </c>
      <c r="L338" s="9" t="str">
        <f aca="false">IFERROR(IF(COUNTA(A338:H338)=0,"",IF(OR(A338="",NOT(ISNUMBER(B338)),B338&lt;0,NOT(ISNUMBER(C338)),C338&lt;1,MOD(C338,1)&lt;&gt;0,AND(F338&lt;&gt;"Activa",F338&lt;&gt;"Cancelada")),"REVISAR coste","Correcto")),"REVISAR coste")</f>
        <v/>
      </c>
      <c r="M338" s="21" t="str">
        <f aca="false">IF(A338="","",IF(L338&lt;&gt;"Correcto","Revisar coste",IF(F338="Cancelada","Baja efectiva",IF(NOT(ISNUMBER(K338)),"Completar fecha/preaviso",IF(D338&lt;Resumen!$E$4,"Cargo vencido",IF(K338&lt;Resumen!$E$4,"Preaviso vencido",IF(K338&lt;=Resumen!$E$4+7,"Revisar en 7 días","Más adelante")))))))</f>
        <v/>
      </c>
      <c r="N338" s="22" t="n">
        <f aca="false">IF(AND(F338="Activa",L338="Correcto",ISNUMBER(K338)),K338+ROW()/10000,1000000000)</f>
        <v>1000000000</v>
      </c>
      <c r="O338" s="23" t="str">
        <f aca="false">IF(AND(ISNUMBER(G338),G338&gt;0,L338="Correcto"),I338/G338,"n.a.")</f>
        <v>n.a.</v>
      </c>
      <c r="P338" s="0" t="n">
        <f aca="false">IF(COUNTA(A338:H338)&gt;0,ROW(),0)</f>
        <v>0</v>
      </c>
    </row>
    <row r="339" customFormat="false" ht="30" hidden="false" customHeight="true" outlineLevel="0" collapsed="false">
      <c r="A339" s="30"/>
      <c r="B339" s="31"/>
      <c r="C339" s="30"/>
      <c r="D339" s="32"/>
      <c r="E339" s="30"/>
      <c r="F339" s="30"/>
      <c r="G339" s="30"/>
      <c r="H339" s="30"/>
      <c r="I339" s="19" t="n">
        <f aca="false">IF(L339&lt;&gt;"Correcto",0,IF(F339="Activa",B339/C339,0))</f>
        <v>0</v>
      </c>
      <c r="J339" s="19" t="n">
        <f aca="false">I339*12</f>
        <v>0</v>
      </c>
      <c r="K339" s="20" t="str">
        <f aca="false">IF(AND(L339="Correcto",ISNUMBER(D339),OR(E339="",AND(ISNUMBER(E339),E339&gt;=0))),D339-N(E339),"")</f>
        <v/>
      </c>
      <c r="L339" s="9" t="str">
        <f aca="false">IFERROR(IF(COUNTA(A339:H339)=0,"",IF(OR(A339="",NOT(ISNUMBER(B339)),B339&lt;0,NOT(ISNUMBER(C339)),C339&lt;1,MOD(C339,1)&lt;&gt;0,AND(F339&lt;&gt;"Activa",F339&lt;&gt;"Cancelada")),"REVISAR coste","Correcto")),"REVISAR coste")</f>
        <v/>
      </c>
      <c r="M339" s="21" t="str">
        <f aca="false">IF(A339="","",IF(L339&lt;&gt;"Correcto","Revisar coste",IF(F339="Cancelada","Baja efectiva",IF(NOT(ISNUMBER(K339)),"Completar fecha/preaviso",IF(D339&lt;Resumen!$E$4,"Cargo vencido",IF(K339&lt;Resumen!$E$4,"Preaviso vencido",IF(K339&lt;=Resumen!$E$4+7,"Revisar en 7 días","Más adelante")))))))</f>
        <v/>
      </c>
      <c r="N339" s="22" t="n">
        <f aca="false">IF(AND(F339="Activa",L339="Correcto",ISNUMBER(K339)),K339+ROW()/10000,1000000000)</f>
        <v>1000000000</v>
      </c>
      <c r="O339" s="23" t="str">
        <f aca="false">IF(AND(ISNUMBER(G339),G339&gt;0,L339="Correcto"),I339/G339,"n.a.")</f>
        <v>n.a.</v>
      </c>
      <c r="P339" s="0" t="n">
        <f aca="false">IF(COUNTA(A339:H339)&gt;0,ROW(),0)</f>
        <v>0</v>
      </c>
    </row>
    <row r="340" customFormat="false" ht="30" hidden="false" customHeight="true" outlineLevel="0" collapsed="false">
      <c r="A340" s="30"/>
      <c r="B340" s="31"/>
      <c r="C340" s="30"/>
      <c r="D340" s="32"/>
      <c r="E340" s="30"/>
      <c r="F340" s="30"/>
      <c r="G340" s="30"/>
      <c r="H340" s="30"/>
      <c r="I340" s="19" t="n">
        <f aca="false">IF(L340&lt;&gt;"Correcto",0,IF(F340="Activa",B340/C340,0))</f>
        <v>0</v>
      </c>
      <c r="J340" s="19" t="n">
        <f aca="false">I340*12</f>
        <v>0</v>
      </c>
      <c r="K340" s="20" t="str">
        <f aca="false">IF(AND(L340="Correcto",ISNUMBER(D340),OR(E340="",AND(ISNUMBER(E340),E340&gt;=0))),D340-N(E340),"")</f>
        <v/>
      </c>
      <c r="L340" s="9" t="str">
        <f aca="false">IFERROR(IF(COUNTA(A340:H340)=0,"",IF(OR(A340="",NOT(ISNUMBER(B340)),B340&lt;0,NOT(ISNUMBER(C340)),C340&lt;1,MOD(C340,1)&lt;&gt;0,AND(F340&lt;&gt;"Activa",F340&lt;&gt;"Cancelada")),"REVISAR coste","Correcto")),"REVISAR coste")</f>
        <v/>
      </c>
      <c r="M340" s="21" t="str">
        <f aca="false">IF(A340="","",IF(L340&lt;&gt;"Correcto","Revisar coste",IF(F340="Cancelada","Baja efectiva",IF(NOT(ISNUMBER(K340)),"Completar fecha/preaviso",IF(D340&lt;Resumen!$E$4,"Cargo vencido",IF(K340&lt;Resumen!$E$4,"Preaviso vencido",IF(K340&lt;=Resumen!$E$4+7,"Revisar en 7 días","Más adelante")))))))</f>
        <v/>
      </c>
      <c r="N340" s="22" t="n">
        <f aca="false">IF(AND(F340="Activa",L340="Correcto",ISNUMBER(K340)),K340+ROW()/10000,1000000000)</f>
        <v>1000000000</v>
      </c>
      <c r="O340" s="23" t="str">
        <f aca="false">IF(AND(ISNUMBER(G340),G340&gt;0,L340="Correcto"),I340/G340,"n.a.")</f>
        <v>n.a.</v>
      </c>
      <c r="P340" s="0" t="n">
        <f aca="false">IF(COUNTA(A340:H340)&gt;0,ROW(),0)</f>
        <v>0</v>
      </c>
    </row>
    <row r="341" customFormat="false" ht="30" hidden="false" customHeight="true" outlineLevel="0" collapsed="false">
      <c r="A341" s="30"/>
      <c r="B341" s="31"/>
      <c r="C341" s="30"/>
      <c r="D341" s="32"/>
      <c r="E341" s="30"/>
      <c r="F341" s="30"/>
      <c r="G341" s="30"/>
      <c r="H341" s="30"/>
      <c r="I341" s="19" t="n">
        <f aca="false">IF(L341&lt;&gt;"Correcto",0,IF(F341="Activa",B341/C341,0))</f>
        <v>0</v>
      </c>
      <c r="J341" s="19" t="n">
        <f aca="false">I341*12</f>
        <v>0</v>
      </c>
      <c r="K341" s="20" t="str">
        <f aca="false">IF(AND(L341="Correcto",ISNUMBER(D341),OR(E341="",AND(ISNUMBER(E341),E341&gt;=0))),D341-N(E341),"")</f>
        <v/>
      </c>
      <c r="L341" s="9" t="str">
        <f aca="false">IFERROR(IF(COUNTA(A341:H341)=0,"",IF(OR(A341="",NOT(ISNUMBER(B341)),B341&lt;0,NOT(ISNUMBER(C341)),C341&lt;1,MOD(C341,1)&lt;&gt;0,AND(F341&lt;&gt;"Activa",F341&lt;&gt;"Cancelada")),"REVISAR coste","Correcto")),"REVISAR coste")</f>
        <v/>
      </c>
      <c r="M341" s="21" t="str">
        <f aca="false">IF(A341="","",IF(L341&lt;&gt;"Correcto","Revisar coste",IF(F341="Cancelada","Baja efectiva",IF(NOT(ISNUMBER(K341)),"Completar fecha/preaviso",IF(D341&lt;Resumen!$E$4,"Cargo vencido",IF(K341&lt;Resumen!$E$4,"Preaviso vencido",IF(K341&lt;=Resumen!$E$4+7,"Revisar en 7 días","Más adelante")))))))</f>
        <v/>
      </c>
      <c r="N341" s="22" t="n">
        <f aca="false">IF(AND(F341="Activa",L341="Correcto",ISNUMBER(K341)),K341+ROW()/10000,1000000000)</f>
        <v>1000000000</v>
      </c>
      <c r="O341" s="23" t="str">
        <f aca="false">IF(AND(ISNUMBER(G341),G341&gt;0,L341="Correcto"),I341/G341,"n.a.")</f>
        <v>n.a.</v>
      </c>
      <c r="P341" s="0" t="n">
        <f aca="false">IF(COUNTA(A341:H341)&gt;0,ROW(),0)</f>
        <v>0</v>
      </c>
    </row>
    <row r="342" customFormat="false" ht="30" hidden="false" customHeight="true" outlineLevel="0" collapsed="false">
      <c r="A342" s="30"/>
      <c r="B342" s="31"/>
      <c r="C342" s="30"/>
      <c r="D342" s="32"/>
      <c r="E342" s="30"/>
      <c r="F342" s="30"/>
      <c r="G342" s="30"/>
      <c r="H342" s="30"/>
      <c r="I342" s="19" t="n">
        <f aca="false">IF(L342&lt;&gt;"Correcto",0,IF(F342="Activa",B342/C342,0))</f>
        <v>0</v>
      </c>
      <c r="J342" s="19" t="n">
        <f aca="false">I342*12</f>
        <v>0</v>
      </c>
      <c r="K342" s="20" t="str">
        <f aca="false">IF(AND(L342="Correcto",ISNUMBER(D342),OR(E342="",AND(ISNUMBER(E342),E342&gt;=0))),D342-N(E342),"")</f>
        <v/>
      </c>
      <c r="L342" s="9" t="str">
        <f aca="false">IFERROR(IF(COUNTA(A342:H342)=0,"",IF(OR(A342="",NOT(ISNUMBER(B342)),B342&lt;0,NOT(ISNUMBER(C342)),C342&lt;1,MOD(C342,1)&lt;&gt;0,AND(F342&lt;&gt;"Activa",F342&lt;&gt;"Cancelada")),"REVISAR coste","Correcto")),"REVISAR coste")</f>
        <v/>
      </c>
      <c r="M342" s="21" t="str">
        <f aca="false">IF(A342="","",IF(L342&lt;&gt;"Correcto","Revisar coste",IF(F342="Cancelada","Baja efectiva",IF(NOT(ISNUMBER(K342)),"Completar fecha/preaviso",IF(D342&lt;Resumen!$E$4,"Cargo vencido",IF(K342&lt;Resumen!$E$4,"Preaviso vencido",IF(K342&lt;=Resumen!$E$4+7,"Revisar en 7 días","Más adelante")))))))</f>
        <v/>
      </c>
      <c r="N342" s="22" t="n">
        <f aca="false">IF(AND(F342="Activa",L342="Correcto",ISNUMBER(K342)),K342+ROW()/10000,1000000000)</f>
        <v>1000000000</v>
      </c>
      <c r="O342" s="23" t="str">
        <f aca="false">IF(AND(ISNUMBER(G342),G342&gt;0,L342="Correcto"),I342/G342,"n.a.")</f>
        <v>n.a.</v>
      </c>
      <c r="P342" s="0" t="n">
        <f aca="false">IF(COUNTA(A342:H342)&gt;0,ROW(),0)</f>
        <v>0</v>
      </c>
    </row>
    <row r="343" customFormat="false" ht="30" hidden="false" customHeight="true" outlineLevel="0" collapsed="false">
      <c r="A343" s="30"/>
      <c r="B343" s="31"/>
      <c r="C343" s="30"/>
      <c r="D343" s="32"/>
      <c r="E343" s="30"/>
      <c r="F343" s="30"/>
      <c r="G343" s="30"/>
      <c r="H343" s="30"/>
      <c r="I343" s="19" t="n">
        <f aca="false">IF(L343&lt;&gt;"Correcto",0,IF(F343="Activa",B343/C343,0))</f>
        <v>0</v>
      </c>
      <c r="J343" s="19" t="n">
        <f aca="false">I343*12</f>
        <v>0</v>
      </c>
      <c r="K343" s="20" t="str">
        <f aca="false">IF(AND(L343="Correcto",ISNUMBER(D343),OR(E343="",AND(ISNUMBER(E343),E343&gt;=0))),D343-N(E343),"")</f>
        <v/>
      </c>
      <c r="L343" s="9" t="str">
        <f aca="false">IFERROR(IF(COUNTA(A343:H343)=0,"",IF(OR(A343="",NOT(ISNUMBER(B343)),B343&lt;0,NOT(ISNUMBER(C343)),C343&lt;1,MOD(C343,1)&lt;&gt;0,AND(F343&lt;&gt;"Activa",F343&lt;&gt;"Cancelada")),"REVISAR coste","Correcto")),"REVISAR coste")</f>
        <v/>
      </c>
      <c r="M343" s="21" t="str">
        <f aca="false">IF(A343="","",IF(L343&lt;&gt;"Correcto","Revisar coste",IF(F343="Cancelada","Baja efectiva",IF(NOT(ISNUMBER(K343)),"Completar fecha/preaviso",IF(D343&lt;Resumen!$E$4,"Cargo vencido",IF(K343&lt;Resumen!$E$4,"Preaviso vencido",IF(K343&lt;=Resumen!$E$4+7,"Revisar en 7 días","Más adelante")))))))</f>
        <v/>
      </c>
      <c r="N343" s="22" t="n">
        <f aca="false">IF(AND(F343="Activa",L343="Correcto",ISNUMBER(K343)),K343+ROW()/10000,1000000000)</f>
        <v>1000000000</v>
      </c>
      <c r="O343" s="23" t="str">
        <f aca="false">IF(AND(ISNUMBER(G343),G343&gt;0,L343="Correcto"),I343/G343,"n.a.")</f>
        <v>n.a.</v>
      </c>
      <c r="P343" s="0" t="n">
        <f aca="false">IF(COUNTA(A343:H343)&gt;0,ROW(),0)</f>
        <v>0</v>
      </c>
    </row>
    <row r="344" customFormat="false" ht="30" hidden="false" customHeight="true" outlineLevel="0" collapsed="false">
      <c r="A344" s="30"/>
      <c r="B344" s="31"/>
      <c r="C344" s="30"/>
      <c r="D344" s="32"/>
      <c r="E344" s="30"/>
      <c r="F344" s="30"/>
      <c r="G344" s="30"/>
      <c r="H344" s="30"/>
      <c r="I344" s="19" t="n">
        <f aca="false">IF(L344&lt;&gt;"Correcto",0,IF(F344="Activa",B344/C344,0))</f>
        <v>0</v>
      </c>
      <c r="J344" s="19" t="n">
        <f aca="false">I344*12</f>
        <v>0</v>
      </c>
      <c r="K344" s="20" t="str">
        <f aca="false">IF(AND(L344="Correcto",ISNUMBER(D344),OR(E344="",AND(ISNUMBER(E344),E344&gt;=0))),D344-N(E344),"")</f>
        <v/>
      </c>
      <c r="L344" s="9" t="str">
        <f aca="false">IFERROR(IF(COUNTA(A344:H344)=0,"",IF(OR(A344="",NOT(ISNUMBER(B344)),B344&lt;0,NOT(ISNUMBER(C344)),C344&lt;1,MOD(C344,1)&lt;&gt;0,AND(F344&lt;&gt;"Activa",F344&lt;&gt;"Cancelada")),"REVISAR coste","Correcto")),"REVISAR coste")</f>
        <v/>
      </c>
      <c r="M344" s="21" t="str">
        <f aca="false">IF(A344="","",IF(L344&lt;&gt;"Correcto","Revisar coste",IF(F344="Cancelada","Baja efectiva",IF(NOT(ISNUMBER(K344)),"Completar fecha/preaviso",IF(D344&lt;Resumen!$E$4,"Cargo vencido",IF(K344&lt;Resumen!$E$4,"Preaviso vencido",IF(K344&lt;=Resumen!$E$4+7,"Revisar en 7 días","Más adelante")))))))</f>
        <v/>
      </c>
      <c r="N344" s="22" t="n">
        <f aca="false">IF(AND(F344="Activa",L344="Correcto",ISNUMBER(K344)),K344+ROW()/10000,1000000000)</f>
        <v>1000000000</v>
      </c>
      <c r="O344" s="23" t="str">
        <f aca="false">IF(AND(ISNUMBER(G344),G344&gt;0,L344="Correcto"),I344/G344,"n.a.")</f>
        <v>n.a.</v>
      </c>
      <c r="P344" s="0" t="n">
        <f aca="false">IF(COUNTA(A344:H344)&gt;0,ROW(),0)</f>
        <v>0</v>
      </c>
    </row>
    <row r="345" customFormat="false" ht="30" hidden="false" customHeight="true" outlineLevel="0" collapsed="false">
      <c r="A345" s="30"/>
      <c r="B345" s="31"/>
      <c r="C345" s="30"/>
      <c r="D345" s="32"/>
      <c r="E345" s="30"/>
      <c r="F345" s="30"/>
      <c r="G345" s="30"/>
      <c r="H345" s="30"/>
      <c r="I345" s="19" t="n">
        <f aca="false">IF(L345&lt;&gt;"Correcto",0,IF(F345="Activa",B345/C345,0))</f>
        <v>0</v>
      </c>
      <c r="J345" s="19" t="n">
        <f aca="false">I345*12</f>
        <v>0</v>
      </c>
      <c r="K345" s="20" t="str">
        <f aca="false">IF(AND(L345="Correcto",ISNUMBER(D345),OR(E345="",AND(ISNUMBER(E345),E345&gt;=0))),D345-N(E345),"")</f>
        <v/>
      </c>
      <c r="L345" s="9" t="str">
        <f aca="false">IFERROR(IF(COUNTA(A345:H345)=0,"",IF(OR(A345="",NOT(ISNUMBER(B345)),B345&lt;0,NOT(ISNUMBER(C345)),C345&lt;1,MOD(C345,1)&lt;&gt;0,AND(F345&lt;&gt;"Activa",F345&lt;&gt;"Cancelada")),"REVISAR coste","Correcto")),"REVISAR coste")</f>
        <v/>
      </c>
      <c r="M345" s="21" t="str">
        <f aca="false">IF(A345="","",IF(L345&lt;&gt;"Correcto","Revisar coste",IF(F345="Cancelada","Baja efectiva",IF(NOT(ISNUMBER(K345)),"Completar fecha/preaviso",IF(D345&lt;Resumen!$E$4,"Cargo vencido",IF(K345&lt;Resumen!$E$4,"Preaviso vencido",IF(K345&lt;=Resumen!$E$4+7,"Revisar en 7 días","Más adelante")))))))</f>
        <v/>
      </c>
      <c r="N345" s="22" t="n">
        <f aca="false">IF(AND(F345="Activa",L345="Correcto",ISNUMBER(K345)),K345+ROW()/10000,1000000000)</f>
        <v>1000000000</v>
      </c>
      <c r="O345" s="23" t="str">
        <f aca="false">IF(AND(ISNUMBER(G345),G345&gt;0,L345="Correcto"),I345/G345,"n.a.")</f>
        <v>n.a.</v>
      </c>
      <c r="P345" s="0" t="n">
        <f aca="false">IF(COUNTA(A345:H345)&gt;0,ROW(),0)</f>
        <v>0</v>
      </c>
    </row>
    <row r="346" customFormat="false" ht="30" hidden="false" customHeight="true" outlineLevel="0" collapsed="false">
      <c r="A346" s="30"/>
      <c r="B346" s="31"/>
      <c r="C346" s="30"/>
      <c r="D346" s="32"/>
      <c r="E346" s="30"/>
      <c r="F346" s="30"/>
      <c r="G346" s="30"/>
      <c r="H346" s="30"/>
      <c r="I346" s="19" t="n">
        <f aca="false">IF(L346&lt;&gt;"Correcto",0,IF(F346="Activa",B346/C346,0))</f>
        <v>0</v>
      </c>
      <c r="J346" s="19" t="n">
        <f aca="false">I346*12</f>
        <v>0</v>
      </c>
      <c r="K346" s="20" t="str">
        <f aca="false">IF(AND(L346="Correcto",ISNUMBER(D346),OR(E346="",AND(ISNUMBER(E346),E346&gt;=0))),D346-N(E346),"")</f>
        <v/>
      </c>
      <c r="L346" s="9" t="str">
        <f aca="false">IFERROR(IF(COUNTA(A346:H346)=0,"",IF(OR(A346="",NOT(ISNUMBER(B346)),B346&lt;0,NOT(ISNUMBER(C346)),C346&lt;1,MOD(C346,1)&lt;&gt;0,AND(F346&lt;&gt;"Activa",F346&lt;&gt;"Cancelada")),"REVISAR coste","Correcto")),"REVISAR coste")</f>
        <v/>
      </c>
      <c r="M346" s="21" t="str">
        <f aca="false">IF(A346="","",IF(L346&lt;&gt;"Correcto","Revisar coste",IF(F346="Cancelada","Baja efectiva",IF(NOT(ISNUMBER(K346)),"Completar fecha/preaviso",IF(D346&lt;Resumen!$E$4,"Cargo vencido",IF(K346&lt;Resumen!$E$4,"Preaviso vencido",IF(K346&lt;=Resumen!$E$4+7,"Revisar en 7 días","Más adelante")))))))</f>
        <v/>
      </c>
      <c r="N346" s="22" t="n">
        <f aca="false">IF(AND(F346="Activa",L346="Correcto",ISNUMBER(K346)),K346+ROW()/10000,1000000000)</f>
        <v>1000000000</v>
      </c>
      <c r="O346" s="23" t="str">
        <f aca="false">IF(AND(ISNUMBER(G346),G346&gt;0,L346="Correcto"),I346/G346,"n.a.")</f>
        <v>n.a.</v>
      </c>
      <c r="P346" s="0" t="n">
        <f aca="false">IF(COUNTA(A346:H346)&gt;0,ROW(),0)</f>
        <v>0</v>
      </c>
    </row>
    <row r="347" customFormat="false" ht="30" hidden="false" customHeight="true" outlineLevel="0" collapsed="false">
      <c r="A347" s="30"/>
      <c r="B347" s="31"/>
      <c r="C347" s="30"/>
      <c r="D347" s="32"/>
      <c r="E347" s="30"/>
      <c r="F347" s="30"/>
      <c r="G347" s="30"/>
      <c r="H347" s="30"/>
      <c r="I347" s="19" t="n">
        <f aca="false">IF(L347&lt;&gt;"Correcto",0,IF(F347="Activa",B347/C347,0))</f>
        <v>0</v>
      </c>
      <c r="J347" s="19" t="n">
        <f aca="false">I347*12</f>
        <v>0</v>
      </c>
      <c r="K347" s="20" t="str">
        <f aca="false">IF(AND(L347="Correcto",ISNUMBER(D347),OR(E347="",AND(ISNUMBER(E347),E347&gt;=0))),D347-N(E347),"")</f>
        <v/>
      </c>
      <c r="L347" s="9" t="str">
        <f aca="false">IFERROR(IF(COUNTA(A347:H347)=0,"",IF(OR(A347="",NOT(ISNUMBER(B347)),B347&lt;0,NOT(ISNUMBER(C347)),C347&lt;1,MOD(C347,1)&lt;&gt;0,AND(F347&lt;&gt;"Activa",F347&lt;&gt;"Cancelada")),"REVISAR coste","Correcto")),"REVISAR coste")</f>
        <v/>
      </c>
      <c r="M347" s="21" t="str">
        <f aca="false">IF(A347="","",IF(L347&lt;&gt;"Correcto","Revisar coste",IF(F347="Cancelada","Baja efectiva",IF(NOT(ISNUMBER(K347)),"Completar fecha/preaviso",IF(D347&lt;Resumen!$E$4,"Cargo vencido",IF(K347&lt;Resumen!$E$4,"Preaviso vencido",IF(K347&lt;=Resumen!$E$4+7,"Revisar en 7 días","Más adelante")))))))</f>
        <v/>
      </c>
      <c r="N347" s="22" t="n">
        <f aca="false">IF(AND(F347="Activa",L347="Correcto",ISNUMBER(K347)),K347+ROW()/10000,1000000000)</f>
        <v>1000000000</v>
      </c>
      <c r="O347" s="23" t="str">
        <f aca="false">IF(AND(ISNUMBER(G347),G347&gt;0,L347="Correcto"),I347/G347,"n.a.")</f>
        <v>n.a.</v>
      </c>
      <c r="P347" s="0" t="n">
        <f aca="false">IF(COUNTA(A347:H347)&gt;0,ROW(),0)</f>
        <v>0</v>
      </c>
    </row>
    <row r="348" customFormat="false" ht="30" hidden="false" customHeight="true" outlineLevel="0" collapsed="false">
      <c r="A348" s="30"/>
      <c r="B348" s="31"/>
      <c r="C348" s="30"/>
      <c r="D348" s="32"/>
      <c r="E348" s="30"/>
      <c r="F348" s="30"/>
      <c r="G348" s="30"/>
      <c r="H348" s="30"/>
      <c r="I348" s="19" t="n">
        <f aca="false">IF(L348&lt;&gt;"Correcto",0,IF(F348="Activa",B348/C348,0))</f>
        <v>0</v>
      </c>
      <c r="J348" s="19" t="n">
        <f aca="false">I348*12</f>
        <v>0</v>
      </c>
      <c r="K348" s="20" t="str">
        <f aca="false">IF(AND(L348="Correcto",ISNUMBER(D348),OR(E348="",AND(ISNUMBER(E348),E348&gt;=0))),D348-N(E348),"")</f>
        <v/>
      </c>
      <c r="L348" s="9" t="str">
        <f aca="false">IFERROR(IF(COUNTA(A348:H348)=0,"",IF(OR(A348="",NOT(ISNUMBER(B348)),B348&lt;0,NOT(ISNUMBER(C348)),C348&lt;1,MOD(C348,1)&lt;&gt;0,AND(F348&lt;&gt;"Activa",F348&lt;&gt;"Cancelada")),"REVISAR coste","Correcto")),"REVISAR coste")</f>
        <v/>
      </c>
      <c r="M348" s="21" t="str">
        <f aca="false">IF(A348="","",IF(L348&lt;&gt;"Correcto","Revisar coste",IF(F348="Cancelada","Baja efectiva",IF(NOT(ISNUMBER(K348)),"Completar fecha/preaviso",IF(D348&lt;Resumen!$E$4,"Cargo vencido",IF(K348&lt;Resumen!$E$4,"Preaviso vencido",IF(K348&lt;=Resumen!$E$4+7,"Revisar en 7 días","Más adelante")))))))</f>
        <v/>
      </c>
      <c r="N348" s="22" t="n">
        <f aca="false">IF(AND(F348="Activa",L348="Correcto",ISNUMBER(K348)),K348+ROW()/10000,1000000000)</f>
        <v>1000000000</v>
      </c>
      <c r="O348" s="23" t="str">
        <f aca="false">IF(AND(ISNUMBER(G348),G348&gt;0,L348="Correcto"),I348/G348,"n.a.")</f>
        <v>n.a.</v>
      </c>
      <c r="P348" s="0" t="n">
        <f aca="false">IF(COUNTA(A348:H348)&gt;0,ROW(),0)</f>
        <v>0</v>
      </c>
    </row>
    <row r="349" customFormat="false" ht="30" hidden="false" customHeight="true" outlineLevel="0" collapsed="false">
      <c r="A349" s="30"/>
      <c r="B349" s="31"/>
      <c r="C349" s="30"/>
      <c r="D349" s="32"/>
      <c r="E349" s="30"/>
      <c r="F349" s="30"/>
      <c r="G349" s="30"/>
      <c r="H349" s="30"/>
      <c r="I349" s="19" t="n">
        <f aca="false">IF(L349&lt;&gt;"Correcto",0,IF(F349="Activa",B349/C349,0))</f>
        <v>0</v>
      </c>
      <c r="J349" s="19" t="n">
        <f aca="false">I349*12</f>
        <v>0</v>
      </c>
      <c r="K349" s="20" t="str">
        <f aca="false">IF(AND(L349="Correcto",ISNUMBER(D349),OR(E349="",AND(ISNUMBER(E349),E349&gt;=0))),D349-N(E349),"")</f>
        <v/>
      </c>
      <c r="L349" s="9" t="str">
        <f aca="false">IFERROR(IF(COUNTA(A349:H349)=0,"",IF(OR(A349="",NOT(ISNUMBER(B349)),B349&lt;0,NOT(ISNUMBER(C349)),C349&lt;1,MOD(C349,1)&lt;&gt;0,AND(F349&lt;&gt;"Activa",F349&lt;&gt;"Cancelada")),"REVISAR coste","Correcto")),"REVISAR coste")</f>
        <v/>
      </c>
      <c r="M349" s="21" t="str">
        <f aca="false">IF(A349="","",IF(L349&lt;&gt;"Correcto","Revisar coste",IF(F349="Cancelada","Baja efectiva",IF(NOT(ISNUMBER(K349)),"Completar fecha/preaviso",IF(D349&lt;Resumen!$E$4,"Cargo vencido",IF(K349&lt;Resumen!$E$4,"Preaviso vencido",IF(K349&lt;=Resumen!$E$4+7,"Revisar en 7 días","Más adelante")))))))</f>
        <v/>
      </c>
      <c r="N349" s="22" t="n">
        <f aca="false">IF(AND(F349="Activa",L349="Correcto",ISNUMBER(K349)),K349+ROW()/10000,1000000000)</f>
        <v>1000000000</v>
      </c>
      <c r="O349" s="23" t="str">
        <f aca="false">IF(AND(ISNUMBER(G349),G349&gt;0,L349="Correcto"),I349/G349,"n.a.")</f>
        <v>n.a.</v>
      </c>
      <c r="P349" s="0" t="n">
        <f aca="false">IF(COUNTA(A349:H349)&gt;0,ROW(),0)</f>
        <v>0</v>
      </c>
    </row>
    <row r="350" customFormat="false" ht="30" hidden="false" customHeight="true" outlineLevel="0" collapsed="false">
      <c r="A350" s="30"/>
      <c r="B350" s="31"/>
      <c r="C350" s="30"/>
      <c r="D350" s="32"/>
      <c r="E350" s="30"/>
      <c r="F350" s="30"/>
      <c r="G350" s="30"/>
      <c r="H350" s="30"/>
      <c r="I350" s="19" t="n">
        <f aca="false">IF(L350&lt;&gt;"Correcto",0,IF(F350="Activa",B350/C350,0))</f>
        <v>0</v>
      </c>
      <c r="J350" s="19" t="n">
        <f aca="false">I350*12</f>
        <v>0</v>
      </c>
      <c r="K350" s="20" t="str">
        <f aca="false">IF(AND(L350="Correcto",ISNUMBER(D350),OR(E350="",AND(ISNUMBER(E350),E350&gt;=0))),D350-N(E350),"")</f>
        <v/>
      </c>
      <c r="L350" s="9" t="str">
        <f aca="false">IFERROR(IF(COUNTA(A350:H350)=0,"",IF(OR(A350="",NOT(ISNUMBER(B350)),B350&lt;0,NOT(ISNUMBER(C350)),C350&lt;1,MOD(C350,1)&lt;&gt;0,AND(F350&lt;&gt;"Activa",F350&lt;&gt;"Cancelada")),"REVISAR coste","Correcto")),"REVISAR coste")</f>
        <v/>
      </c>
      <c r="M350" s="21" t="str">
        <f aca="false">IF(A350="","",IF(L350&lt;&gt;"Correcto","Revisar coste",IF(F350="Cancelada","Baja efectiva",IF(NOT(ISNUMBER(K350)),"Completar fecha/preaviso",IF(D350&lt;Resumen!$E$4,"Cargo vencido",IF(K350&lt;Resumen!$E$4,"Preaviso vencido",IF(K350&lt;=Resumen!$E$4+7,"Revisar en 7 días","Más adelante")))))))</f>
        <v/>
      </c>
      <c r="N350" s="22" t="n">
        <f aca="false">IF(AND(F350="Activa",L350="Correcto",ISNUMBER(K350)),K350+ROW()/10000,1000000000)</f>
        <v>1000000000</v>
      </c>
      <c r="O350" s="23" t="str">
        <f aca="false">IF(AND(ISNUMBER(G350),G350&gt;0,L350="Correcto"),I350/G350,"n.a.")</f>
        <v>n.a.</v>
      </c>
      <c r="P350" s="0" t="n">
        <f aca="false">IF(COUNTA(A350:H350)&gt;0,ROW(),0)</f>
        <v>0</v>
      </c>
    </row>
    <row r="351" customFormat="false" ht="30" hidden="false" customHeight="true" outlineLevel="0" collapsed="false">
      <c r="A351" s="30"/>
      <c r="B351" s="31"/>
      <c r="C351" s="30"/>
      <c r="D351" s="32"/>
      <c r="E351" s="30"/>
      <c r="F351" s="30"/>
      <c r="G351" s="30"/>
      <c r="H351" s="30"/>
      <c r="I351" s="19" t="n">
        <f aca="false">IF(L351&lt;&gt;"Correcto",0,IF(F351="Activa",B351/C351,0))</f>
        <v>0</v>
      </c>
      <c r="J351" s="19" t="n">
        <f aca="false">I351*12</f>
        <v>0</v>
      </c>
      <c r="K351" s="20" t="str">
        <f aca="false">IF(AND(L351="Correcto",ISNUMBER(D351),OR(E351="",AND(ISNUMBER(E351),E351&gt;=0))),D351-N(E351),"")</f>
        <v/>
      </c>
      <c r="L351" s="9" t="str">
        <f aca="false">IFERROR(IF(COUNTA(A351:H351)=0,"",IF(OR(A351="",NOT(ISNUMBER(B351)),B351&lt;0,NOT(ISNUMBER(C351)),C351&lt;1,MOD(C351,1)&lt;&gt;0,AND(F351&lt;&gt;"Activa",F351&lt;&gt;"Cancelada")),"REVISAR coste","Correcto")),"REVISAR coste")</f>
        <v/>
      </c>
      <c r="M351" s="21" t="str">
        <f aca="false">IF(A351="","",IF(L351&lt;&gt;"Correcto","Revisar coste",IF(F351="Cancelada","Baja efectiva",IF(NOT(ISNUMBER(K351)),"Completar fecha/preaviso",IF(D351&lt;Resumen!$E$4,"Cargo vencido",IF(K351&lt;Resumen!$E$4,"Preaviso vencido",IF(K351&lt;=Resumen!$E$4+7,"Revisar en 7 días","Más adelante")))))))</f>
        <v/>
      </c>
      <c r="N351" s="22" t="n">
        <f aca="false">IF(AND(F351="Activa",L351="Correcto",ISNUMBER(K351)),K351+ROW()/10000,1000000000)</f>
        <v>1000000000</v>
      </c>
      <c r="O351" s="23" t="str">
        <f aca="false">IF(AND(ISNUMBER(G351),G351&gt;0,L351="Correcto"),I351/G351,"n.a.")</f>
        <v>n.a.</v>
      </c>
      <c r="P351" s="0" t="n">
        <f aca="false">IF(COUNTA(A351:H351)&gt;0,ROW(),0)</f>
        <v>0</v>
      </c>
    </row>
    <row r="352" customFormat="false" ht="30" hidden="false" customHeight="true" outlineLevel="0" collapsed="false">
      <c r="A352" s="30"/>
      <c r="B352" s="31"/>
      <c r="C352" s="30"/>
      <c r="D352" s="32"/>
      <c r="E352" s="30"/>
      <c r="F352" s="30"/>
      <c r="G352" s="30"/>
      <c r="H352" s="30"/>
      <c r="I352" s="19" t="n">
        <f aca="false">IF(L352&lt;&gt;"Correcto",0,IF(F352="Activa",B352/C352,0))</f>
        <v>0</v>
      </c>
      <c r="J352" s="19" t="n">
        <f aca="false">I352*12</f>
        <v>0</v>
      </c>
      <c r="K352" s="20" t="str">
        <f aca="false">IF(AND(L352="Correcto",ISNUMBER(D352),OR(E352="",AND(ISNUMBER(E352),E352&gt;=0))),D352-N(E352),"")</f>
        <v/>
      </c>
      <c r="L352" s="9" t="str">
        <f aca="false">IFERROR(IF(COUNTA(A352:H352)=0,"",IF(OR(A352="",NOT(ISNUMBER(B352)),B352&lt;0,NOT(ISNUMBER(C352)),C352&lt;1,MOD(C352,1)&lt;&gt;0,AND(F352&lt;&gt;"Activa",F352&lt;&gt;"Cancelada")),"REVISAR coste","Correcto")),"REVISAR coste")</f>
        <v/>
      </c>
      <c r="M352" s="21" t="str">
        <f aca="false">IF(A352="","",IF(L352&lt;&gt;"Correcto","Revisar coste",IF(F352="Cancelada","Baja efectiva",IF(NOT(ISNUMBER(K352)),"Completar fecha/preaviso",IF(D352&lt;Resumen!$E$4,"Cargo vencido",IF(K352&lt;Resumen!$E$4,"Preaviso vencido",IF(K352&lt;=Resumen!$E$4+7,"Revisar en 7 días","Más adelante")))))))</f>
        <v/>
      </c>
      <c r="N352" s="22" t="n">
        <f aca="false">IF(AND(F352="Activa",L352="Correcto",ISNUMBER(K352)),K352+ROW()/10000,1000000000)</f>
        <v>1000000000</v>
      </c>
      <c r="O352" s="23" t="str">
        <f aca="false">IF(AND(ISNUMBER(G352),G352&gt;0,L352="Correcto"),I352/G352,"n.a.")</f>
        <v>n.a.</v>
      </c>
      <c r="P352" s="0" t="n">
        <f aca="false">IF(COUNTA(A352:H352)&gt;0,ROW(),0)</f>
        <v>0</v>
      </c>
    </row>
    <row r="353" customFormat="false" ht="30" hidden="false" customHeight="true" outlineLevel="0" collapsed="false">
      <c r="A353" s="30"/>
      <c r="B353" s="31"/>
      <c r="C353" s="30"/>
      <c r="D353" s="32"/>
      <c r="E353" s="30"/>
      <c r="F353" s="30"/>
      <c r="G353" s="30"/>
      <c r="H353" s="30"/>
      <c r="I353" s="19" t="n">
        <f aca="false">IF(L353&lt;&gt;"Correcto",0,IF(F353="Activa",B353/C353,0))</f>
        <v>0</v>
      </c>
      <c r="J353" s="19" t="n">
        <f aca="false">I353*12</f>
        <v>0</v>
      </c>
      <c r="K353" s="20" t="str">
        <f aca="false">IF(AND(L353="Correcto",ISNUMBER(D353),OR(E353="",AND(ISNUMBER(E353),E353&gt;=0))),D353-N(E353),"")</f>
        <v/>
      </c>
      <c r="L353" s="9" t="str">
        <f aca="false">IFERROR(IF(COUNTA(A353:H353)=0,"",IF(OR(A353="",NOT(ISNUMBER(B353)),B353&lt;0,NOT(ISNUMBER(C353)),C353&lt;1,MOD(C353,1)&lt;&gt;0,AND(F353&lt;&gt;"Activa",F353&lt;&gt;"Cancelada")),"REVISAR coste","Correcto")),"REVISAR coste")</f>
        <v/>
      </c>
      <c r="M353" s="21" t="str">
        <f aca="false">IF(A353="","",IF(L353&lt;&gt;"Correcto","Revisar coste",IF(F353="Cancelada","Baja efectiva",IF(NOT(ISNUMBER(K353)),"Completar fecha/preaviso",IF(D353&lt;Resumen!$E$4,"Cargo vencido",IF(K353&lt;Resumen!$E$4,"Preaviso vencido",IF(K353&lt;=Resumen!$E$4+7,"Revisar en 7 días","Más adelante")))))))</f>
        <v/>
      </c>
      <c r="N353" s="22" t="n">
        <f aca="false">IF(AND(F353="Activa",L353="Correcto",ISNUMBER(K353)),K353+ROW()/10000,1000000000)</f>
        <v>1000000000</v>
      </c>
      <c r="O353" s="23" t="str">
        <f aca="false">IF(AND(ISNUMBER(G353),G353&gt;0,L353="Correcto"),I353/G353,"n.a.")</f>
        <v>n.a.</v>
      </c>
      <c r="P353" s="0" t="n">
        <f aca="false">IF(COUNTA(A353:H353)&gt;0,ROW(),0)</f>
        <v>0</v>
      </c>
    </row>
    <row r="354" customFormat="false" ht="30" hidden="false" customHeight="true" outlineLevel="0" collapsed="false">
      <c r="A354" s="30"/>
      <c r="B354" s="31"/>
      <c r="C354" s="30"/>
      <c r="D354" s="32"/>
      <c r="E354" s="30"/>
      <c r="F354" s="30"/>
      <c r="G354" s="30"/>
      <c r="H354" s="30"/>
      <c r="I354" s="19" t="n">
        <f aca="false">IF(L354&lt;&gt;"Correcto",0,IF(F354="Activa",B354/C354,0))</f>
        <v>0</v>
      </c>
      <c r="J354" s="19" t="n">
        <f aca="false">I354*12</f>
        <v>0</v>
      </c>
      <c r="K354" s="20" t="str">
        <f aca="false">IF(AND(L354="Correcto",ISNUMBER(D354),OR(E354="",AND(ISNUMBER(E354),E354&gt;=0))),D354-N(E354),"")</f>
        <v/>
      </c>
      <c r="L354" s="9" t="str">
        <f aca="false">IFERROR(IF(COUNTA(A354:H354)=0,"",IF(OR(A354="",NOT(ISNUMBER(B354)),B354&lt;0,NOT(ISNUMBER(C354)),C354&lt;1,MOD(C354,1)&lt;&gt;0,AND(F354&lt;&gt;"Activa",F354&lt;&gt;"Cancelada")),"REVISAR coste","Correcto")),"REVISAR coste")</f>
        <v/>
      </c>
      <c r="M354" s="21" t="str">
        <f aca="false">IF(A354="","",IF(L354&lt;&gt;"Correcto","Revisar coste",IF(F354="Cancelada","Baja efectiva",IF(NOT(ISNUMBER(K354)),"Completar fecha/preaviso",IF(D354&lt;Resumen!$E$4,"Cargo vencido",IF(K354&lt;Resumen!$E$4,"Preaviso vencido",IF(K354&lt;=Resumen!$E$4+7,"Revisar en 7 días","Más adelante")))))))</f>
        <v/>
      </c>
      <c r="N354" s="22" t="n">
        <f aca="false">IF(AND(F354="Activa",L354="Correcto",ISNUMBER(K354)),K354+ROW()/10000,1000000000)</f>
        <v>1000000000</v>
      </c>
      <c r="O354" s="23" t="str">
        <f aca="false">IF(AND(ISNUMBER(G354),G354&gt;0,L354="Correcto"),I354/G354,"n.a.")</f>
        <v>n.a.</v>
      </c>
      <c r="P354" s="0" t="n">
        <f aca="false">IF(COUNTA(A354:H354)&gt;0,ROW(),0)</f>
        <v>0</v>
      </c>
    </row>
    <row r="355" customFormat="false" ht="30" hidden="false" customHeight="true" outlineLevel="0" collapsed="false">
      <c r="A355" s="30"/>
      <c r="B355" s="31"/>
      <c r="C355" s="30"/>
      <c r="D355" s="32"/>
      <c r="E355" s="30"/>
      <c r="F355" s="30"/>
      <c r="G355" s="30"/>
      <c r="H355" s="30"/>
      <c r="I355" s="19" t="n">
        <f aca="false">IF(L355&lt;&gt;"Correcto",0,IF(F355="Activa",B355/C355,0))</f>
        <v>0</v>
      </c>
      <c r="J355" s="19" t="n">
        <f aca="false">I355*12</f>
        <v>0</v>
      </c>
      <c r="K355" s="20" t="str">
        <f aca="false">IF(AND(L355="Correcto",ISNUMBER(D355),OR(E355="",AND(ISNUMBER(E355),E355&gt;=0))),D355-N(E355),"")</f>
        <v/>
      </c>
      <c r="L355" s="9" t="str">
        <f aca="false">IFERROR(IF(COUNTA(A355:H355)=0,"",IF(OR(A355="",NOT(ISNUMBER(B355)),B355&lt;0,NOT(ISNUMBER(C355)),C355&lt;1,MOD(C355,1)&lt;&gt;0,AND(F355&lt;&gt;"Activa",F355&lt;&gt;"Cancelada")),"REVISAR coste","Correcto")),"REVISAR coste")</f>
        <v/>
      </c>
      <c r="M355" s="21" t="str">
        <f aca="false">IF(A355="","",IF(L355&lt;&gt;"Correcto","Revisar coste",IF(F355="Cancelada","Baja efectiva",IF(NOT(ISNUMBER(K355)),"Completar fecha/preaviso",IF(D355&lt;Resumen!$E$4,"Cargo vencido",IF(K355&lt;Resumen!$E$4,"Preaviso vencido",IF(K355&lt;=Resumen!$E$4+7,"Revisar en 7 días","Más adelante")))))))</f>
        <v/>
      </c>
      <c r="N355" s="22" t="n">
        <f aca="false">IF(AND(F355="Activa",L355="Correcto",ISNUMBER(K355)),K355+ROW()/10000,1000000000)</f>
        <v>1000000000</v>
      </c>
      <c r="O355" s="23" t="str">
        <f aca="false">IF(AND(ISNUMBER(G355),G355&gt;0,L355="Correcto"),I355/G355,"n.a.")</f>
        <v>n.a.</v>
      </c>
      <c r="P355" s="0" t="n">
        <f aca="false">IF(COUNTA(A355:H355)&gt;0,ROW(),0)</f>
        <v>0</v>
      </c>
    </row>
    <row r="356" customFormat="false" ht="30" hidden="false" customHeight="true" outlineLevel="0" collapsed="false">
      <c r="A356" s="30"/>
      <c r="B356" s="31"/>
      <c r="C356" s="30"/>
      <c r="D356" s="32"/>
      <c r="E356" s="30"/>
      <c r="F356" s="30"/>
      <c r="G356" s="30"/>
      <c r="H356" s="30"/>
      <c r="I356" s="19" t="n">
        <f aca="false">IF(L356&lt;&gt;"Correcto",0,IF(F356="Activa",B356/C356,0))</f>
        <v>0</v>
      </c>
      <c r="J356" s="19" t="n">
        <f aca="false">I356*12</f>
        <v>0</v>
      </c>
      <c r="K356" s="20" t="str">
        <f aca="false">IF(AND(L356="Correcto",ISNUMBER(D356),OR(E356="",AND(ISNUMBER(E356),E356&gt;=0))),D356-N(E356),"")</f>
        <v/>
      </c>
      <c r="L356" s="9" t="str">
        <f aca="false">IFERROR(IF(COUNTA(A356:H356)=0,"",IF(OR(A356="",NOT(ISNUMBER(B356)),B356&lt;0,NOT(ISNUMBER(C356)),C356&lt;1,MOD(C356,1)&lt;&gt;0,AND(F356&lt;&gt;"Activa",F356&lt;&gt;"Cancelada")),"REVISAR coste","Correcto")),"REVISAR coste")</f>
        <v/>
      </c>
      <c r="M356" s="21" t="str">
        <f aca="false">IF(A356="","",IF(L356&lt;&gt;"Correcto","Revisar coste",IF(F356="Cancelada","Baja efectiva",IF(NOT(ISNUMBER(K356)),"Completar fecha/preaviso",IF(D356&lt;Resumen!$E$4,"Cargo vencido",IF(K356&lt;Resumen!$E$4,"Preaviso vencido",IF(K356&lt;=Resumen!$E$4+7,"Revisar en 7 días","Más adelante")))))))</f>
        <v/>
      </c>
      <c r="N356" s="22" t="n">
        <f aca="false">IF(AND(F356="Activa",L356="Correcto",ISNUMBER(K356)),K356+ROW()/10000,1000000000)</f>
        <v>1000000000</v>
      </c>
      <c r="O356" s="23" t="str">
        <f aca="false">IF(AND(ISNUMBER(G356),G356&gt;0,L356="Correcto"),I356/G356,"n.a.")</f>
        <v>n.a.</v>
      </c>
      <c r="P356" s="0" t="n">
        <f aca="false">IF(COUNTA(A356:H356)&gt;0,ROW(),0)</f>
        <v>0</v>
      </c>
    </row>
    <row r="357" customFormat="false" ht="30" hidden="false" customHeight="true" outlineLevel="0" collapsed="false">
      <c r="A357" s="30"/>
      <c r="B357" s="31"/>
      <c r="C357" s="30"/>
      <c r="D357" s="32"/>
      <c r="E357" s="30"/>
      <c r="F357" s="30"/>
      <c r="G357" s="30"/>
      <c r="H357" s="30"/>
      <c r="I357" s="19" t="n">
        <f aca="false">IF(L357&lt;&gt;"Correcto",0,IF(F357="Activa",B357/C357,0))</f>
        <v>0</v>
      </c>
      <c r="J357" s="19" t="n">
        <f aca="false">I357*12</f>
        <v>0</v>
      </c>
      <c r="K357" s="20" t="str">
        <f aca="false">IF(AND(L357="Correcto",ISNUMBER(D357),OR(E357="",AND(ISNUMBER(E357),E357&gt;=0))),D357-N(E357),"")</f>
        <v/>
      </c>
      <c r="L357" s="9" t="str">
        <f aca="false">IFERROR(IF(COUNTA(A357:H357)=0,"",IF(OR(A357="",NOT(ISNUMBER(B357)),B357&lt;0,NOT(ISNUMBER(C357)),C357&lt;1,MOD(C357,1)&lt;&gt;0,AND(F357&lt;&gt;"Activa",F357&lt;&gt;"Cancelada")),"REVISAR coste","Correcto")),"REVISAR coste")</f>
        <v/>
      </c>
      <c r="M357" s="21" t="str">
        <f aca="false">IF(A357="","",IF(L357&lt;&gt;"Correcto","Revisar coste",IF(F357="Cancelada","Baja efectiva",IF(NOT(ISNUMBER(K357)),"Completar fecha/preaviso",IF(D357&lt;Resumen!$E$4,"Cargo vencido",IF(K357&lt;Resumen!$E$4,"Preaviso vencido",IF(K357&lt;=Resumen!$E$4+7,"Revisar en 7 días","Más adelante")))))))</f>
        <v/>
      </c>
      <c r="N357" s="22" t="n">
        <f aca="false">IF(AND(F357="Activa",L357="Correcto",ISNUMBER(K357)),K357+ROW()/10000,1000000000)</f>
        <v>1000000000</v>
      </c>
      <c r="O357" s="23" t="str">
        <f aca="false">IF(AND(ISNUMBER(G357),G357&gt;0,L357="Correcto"),I357/G357,"n.a.")</f>
        <v>n.a.</v>
      </c>
      <c r="P357" s="0" t="n">
        <f aca="false">IF(COUNTA(A357:H357)&gt;0,ROW(),0)</f>
        <v>0</v>
      </c>
    </row>
    <row r="358" customFormat="false" ht="30" hidden="false" customHeight="true" outlineLevel="0" collapsed="false">
      <c r="A358" s="30"/>
      <c r="B358" s="31"/>
      <c r="C358" s="30"/>
      <c r="D358" s="32"/>
      <c r="E358" s="30"/>
      <c r="F358" s="30"/>
      <c r="G358" s="30"/>
      <c r="H358" s="30"/>
      <c r="I358" s="19" t="n">
        <f aca="false">IF(L358&lt;&gt;"Correcto",0,IF(F358="Activa",B358/C358,0))</f>
        <v>0</v>
      </c>
      <c r="J358" s="19" t="n">
        <f aca="false">I358*12</f>
        <v>0</v>
      </c>
      <c r="K358" s="20" t="str">
        <f aca="false">IF(AND(L358="Correcto",ISNUMBER(D358),OR(E358="",AND(ISNUMBER(E358),E358&gt;=0))),D358-N(E358),"")</f>
        <v/>
      </c>
      <c r="L358" s="9" t="str">
        <f aca="false">IFERROR(IF(COUNTA(A358:H358)=0,"",IF(OR(A358="",NOT(ISNUMBER(B358)),B358&lt;0,NOT(ISNUMBER(C358)),C358&lt;1,MOD(C358,1)&lt;&gt;0,AND(F358&lt;&gt;"Activa",F358&lt;&gt;"Cancelada")),"REVISAR coste","Correcto")),"REVISAR coste")</f>
        <v/>
      </c>
      <c r="M358" s="21" t="str">
        <f aca="false">IF(A358="","",IF(L358&lt;&gt;"Correcto","Revisar coste",IF(F358="Cancelada","Baja efectiva",IF(NOT(ISNUMBER(K358)),"Completar fecha/preaviso",IF(D358&lt;Resumen!$E$4,"Cargo vencido",IF(K358&lt;Resumen!$E$4,"Preaviso vencido",IF(K358&lt;=Resumen!$E$4+7,"Revisar en 7 días","Más adelante")))))))</f>
        <v/>
      </c>
      <c r="N358" s="22" t="n">
        <f aca="false">IF(AND(F358="Activa",L358="Correcto",ISNUMBER(K358)),K358+ROW()/10000,1000000000)</f>
        <v>1000000000</v>
      </c>
      <c r="O358" s="23" t="str">
        <f aca="false">IF(AND(ISNUMBER(G358),G358&gt;0,L358="Correcto"),I358/G358,"n.a.")</f>
        <v>n.a.</v>
      </c>
      <c r="P358" s="0" t="n">
        <f aca="false">IF(COUNTA(A358:H358)&gt;0,ROW(),0)</f>
        <v>0</v>
      </c>
    </row>
    <row r="359" customFormat="false" ht="30" hidden="false" customHeight="true" outlineLevel="0" collapsed="false">
      <c r="A359" s="30"/>
      <c r="B359" s="31"/>
      <c r="C359" s="30"/>
      <c r="D359" s="32"/>
      <c r="E359" s="30"/>
      <c r="F359" s="30"/>
      <c r="G359" s="30"/>
      <c r="H359" s="30"/>
      <c r="I359" s="19" t="n">
        <f aca="false">IF(L359&lt;&gt;"Correcto",0,IF(F359="Activa",B359/C359,0))</f>
        <v>0</v>
      </c>
      <c r="J359" s="19" t="n">
        <f aca="false">I359*12</f>
        <v>0</v>
      </c>
      <c r="K359" s="20" t="str">
        <f aca="false">IF(AND(L359="Correcto",ISNUMBER(D359),OR(E359="",AND(ISNUMBER(E359),E359&gt;=0))),D359-N(E359),"")</f>
        <v/>
      </c>
      <c r="L359" s="9" t="str">
        <f aca="false">IFERROR(IF(COUNTA(A359:H359)=0,"",IF(OR(A359="",NOT(ISNUMBER(B359)),B359&lt;0,NOT(ISNUMBER(C359)),C359&lt;1,MOD(C359,1)&lt;&gt;0,AND(F359&lt;&gt;"Activa",F359&lt;&gt;"Cancelada")),"REVISAR coste","Correcto")),"REVISAR coste")</f>
        <v/>
      </c>
      <c r="M359" s="21" t="str">
        <f aca="false">IF(A359="","",IF(L359&lt;&gt;"Correcto","Revisar coste",IF(F359="Cancelada","Baja efectiva",IF(NOT(ISNUMBER(K359)),"Completar fecha/preaviso",IF(D359&lt;Resumen!$E$4,"Cargo vencido",IF(K359&lt;Resumen!$E$4,"Preaviso vencido",IF(K359&lt;=Resumen!$E$4+7,"Revisar en 7 días","Más adelante")))))))</f>
        <v/>
      </c>
      <c r="N359" s="22" t="n">
        <f aca="false">IF(AND(F359="Activa",L359="Correcto",ISNUMBER(K359)),K359+ROW()/10000,1000000000)</f>
        <v>1000000000</v>
      </c>
      <c r="O359" s="23" t="str">
        <f aca="false">IF(AND(ISNUMBER(G359),G359&gt;0,L359="Correcto"),I359/G359,"n.a.")</f>
        <v>n.a.</v>
      </c>
      <c r="P359" s="0" t="n">
        <f aca="false">IF(COUNTA(A359:H359)&gt;0,ROW(),0)</f>
        <v>0</v>
      </c>
    </row>
    <row r="360" customFormat="false" ht="30" hidden="false" customHeight="true" outlineLevel="0" collapsed="false">
      <c r="A360" s="30"/>
      <c r="B360" s="31"/>
      <c r="C360" s="30"/>
      <c r="D360" s="32"/>
      <c r="E360" s="30"/>
      <c r="F360" s="30"/>
      <c r="G360" s="30"/>
      <c r="H360" s="30"/>
      <c r="I360" s="19" t="n">
        <f aca="false">IF(L360&lt;&gt;"Correcto",0,IF(F360="Activa",B360/C360,0))</f>
        <v>0</v>
      </c>
      <c r="J360" s="19" t="n">
        <f aca="false">I360*12</f>
        <v>0</v>
      </c>
      <c r="K360" s="20" t="str">
        <f aca="false">IF(AND(L360="Correcto",ISNUMBER(D360),OR(E360="",AND(ISNUMBER(E360),E360&gt;=0))),D360-N(E360),"")</f>
        <v/>
      </c>
      <c r="L360" s="9" t="str">
        <f aca="false">IFERROR(IF(COUNTA(A360:H360)=0,"",IF(OR(A360="",NOT(ISNUMBER(B360)),B360&lt;0,NOT(ISNUMBER(C360)),C360&lt;1,MOD(C360,1)&lt;&gt;0,AND(F360&lt;&gt;"Activa",F360&lt;&gt;"Cancelada")),"REVISAR coste","Correcto")),"REVISAR coste")</f>
        <v/>
      </c>
      <c r="M360" s="21" t="str">
        <f aca="false">IF(A360="","",IF(L360&lt;&gt;"Correcto","Revisar coste",IF(F360="Cancelada","Baja efectiva",IF(NOT(ISNUMBER(K360)),"Completar fecha/preaviso",IF(D360&lt;Resumen!$E$4,"Cargo vencido",IF(K360&lt;Resumen!$E$4,"Preaviso vencido",IF(K360&lt;=Resumen!$E$4+7,"Revisar en 7 días","Más adelante")))))))</f>
        <v/>
      </c>
      <c r="N360" s="22" t="n">
        <f aca="false">IF(AND(F360="Activa",L360="Correcto",ISNUMBER(K360)),K360+ROW()/10000,1000000000)</f>
        <v>1000000000</v>
      </c>
      <c r="O360" s="23" t="str">
        <f aca="false">IF(AND(ISNUMBER(G360),G360&gt;0,L360="Correcto"),I360/G360,"n.a.")</f>
        <v>n.a.</v>
      </c>
      <c r="P360" s="0" t="n">
        <f aca="false">IF(COUNTA(A360:H360)&gt;0,ROW(),0)</f>
        <v>0</v>
      </c>
    </row>
    <row r="361" customFormat="false" ht="30" hidden="false" customHeight="true" outlineLevel="0" collapsed="false">
      <c r="A361" s="30"/>
      <c r="B361" s="31"/>
      <c r="C361" s="30"/>
      <c r="D361" s="32"/>
      <c r="E361" s="30"/>
      <c r="F361" s="30"/>
      <c r="G361" s="30"/>
      <c r="H361" s="30"/>
      <c r="I361" s="19" t="n">
        <f aca="false">IF(L361&lt;&gt;"Correcto",0,IF(F361="Activa",B361/C361,0))</f>
        <v>0</v>
      </c>
      <c r="J361" s="19" t="n">
        <f aca="false">I361*12</f>
        <v>0</v>
      </c>
      <c r="K361" s="20" t="str">
        <f aca="false">IF(AND(L361="Correcto",ISNUMBER(D361),OR(E361="",AND(ISNUMBER(E361),E361&gt;=0))),D361-N(E361),"")</f>
        <v/>
      </c>
      <c r="L361" s="9" t="str">
        <f aca="false">IFERROR(IF(COUNTA(A361:H361)=0,"",IF(OR(A361="",NOT(ISNUMBER(B361)),B361&lt;0,NOT(ISNUMBER(C361)),C361&lt;1,MOD(C361,1)&lt;&gt;0,AND(F361&lt;&gt;"Activa",F361&lt;&gt;"Cancelada")),"REVISAR coste","Correcto")),"REVISAR coste")</f>
        <v/>
      </c>
      <c r="M361" s="21" t="str">
        <f aca="false">IF(A361="","",IF(L361&lt;&gt;"Correcto","Revisar coste",IF(F361="Cancelada","Baja efectiva",IF(NOT(ISNUMBER(K361)),"Completar fecha/preaviso",IF(D361&lt;Resumen!$E$4,"Cargo vencido",IF(K361&lt;Resumen!$E$4,"Preaviso vencido",IF(K361&lt;=Resumen!$E$4+7,"Revisar en 7 días","Más adelante")))))))</f>
        <v/>
      </c>
      <c r="N361" s="22" t="n">
        <f aca="false">IF(AND(F361="Activa",L361="Correcto",ISNUMBER(K361)),K361+ROW()/10000,1000000000)</f>
        <v>1000000000</v>
      </c>
      <c r="O361" s="23" t="str">
        <f aca="false">IF(AND(ISNUMBER(G361),G361&gt;0,L361="Correcto"),I361/G361,"n.a.")</f>
        <v>n.a.</v>
      </c>
      <c r="P361" s="0" t="n">
        <f aca="false">IF(COUNTA(A361:H361)&gt;0,ROW(),0)</f>
        <v>0</v>
      </c>
    </row>
    <row r="362" customFormat="false" ht="30" hidden="false" customHeight="true" outlineLevel="0" collapsed="false">
      <c r="A362" s="30"/>
      <c r="B362" s="31"/>
      <c r="C362" s="30"/>
      <c r="D362" s="32"/>
      <c r="E362" s="30"/>
      <c r="F362" s="30"/>
      <c r="G362" s="30"/>
      <c r="H362" s="30"/>
      <c r="I362" s="19" t="n">
        <f aca="false">IF(L362&lt;&gt;"Correcto",0,IF(F362="Activa",B362/C362,0))</f>
        <v>0</v>
      </c>
      <c r="J362" s="19" t="n">
        <f aca="false">I362*12</f>
        <v>0</v>
      </c>
      <c r="K362" s="20" t="str">
        <f aca="false">IF(AND(L362="Correcto",ISNUMBER(D362),OR(E362="",AND(ISNUMBER(E362),E362&gt;=0))),D362-N(E362),"")</f>
        <v/>
      </c>
      <c r="L362" s="9" t="str">
        <f aca="false">IFERROR(IF(COUNTA(A362:H362)=0,"",IF(OR(A362="",NOT(ISNUMBER(B362)),B362&lt;0,NOT(ISNUMBER(C362)),C362&lt;1,MOD(C362,1)&lt;&gt;0,AND(F362&lt;&gt;"Activa",F362&lt;&gt;"Cancelada")),"REVISAR coste","Correcto")),"REVISAR coste")</f>
        <v/>
      </c>
      <c r="M362" s="21" t="str">
        <f aca="false">IF(A362="","",IF(L362&lt;&gt;"Correcto","Revisar coste",IF(F362="Cancelada","Baja efectiva",IF(NOT(ISNUMBER(K362)),"Completar fecha/preaviso",IF(D362&lt;Resumen!$E$4,"Cargo vencido",IF(K362&lt;Resumen!$E$4,"Preaviso vencido",IF(K362&lt;=Resumen!$E$4+7,"Revisar en 7 días","Más adelante")))))))</f>
        <v/>
      </c>
      <c r="N362" s="22" t="n">
        <f aca="false">IF(AND(F362="Activa",L362="Correcto",ISNUMBER(K362)),K362+ROW()/10000,1000000000)</f>
        <v>1000000000</v>
      </c>
      <c r="O362" s="23" t="str">
        <f aca="false">IF(AND(ISNUMBER(G362),G362&gt;0,L362="Correcto"),I362/G362,"n.a.")</f>
        <v>n.a.</v>
      </c>
      <c r="P362" s="0" t="n">
        <f aca="false">IF(COUNTA(A362:H362)&gt;0,ROW(),0)</f>
        <v>0</v>
      </c>
    </row>
    <row r="363" customFormat="false" ht="30" hidden="false" customHeight="true" outlineLevel="0" collapsed="false">
      <c r="A363" s="30"/>
      <c r="B363" s="31"/>
      <c r="C363" s="30"/>
      <c r="D363" s="32"/>
      <c r="E363" s="30"/>
      <c r="F363" s="30"/>
      <c r="G363" s="30"/>
      <c r="H363" s="30"/>
      <c r="I363" s="19" t="n">
        <f aca="false">IF(L363&lt;&gt;"Correcto",0,IF(F363="Activa",B363/C363,0))</f>
        <v>0</v>
      </c>
      <c r="J363" s="19" t="n">
        <f aca="false">I363*12</f>
        <v>0</v>
      </c>
      <c r="K363" s="20" t="str">
        <f aca="false">IF(AND(L363="Correcto",ISNUMBER(D363),OR(E363="",AND(ISNUMBER(E363),E363&gt;=0))),D363-N(E363),"")</f>
        <v/>
      </c>
      <c r="L363" s="9" t="str">
        <f aca="false">IFERROR(IF(COUNTA(A363:H363)=0,"",IF(OR(A363="",NOT(ISNUMBER(B363)),B363&lt;0,NOT(ISNUMBER(C363)),C363&lt;1,MOD(C363,1)&lt;&gt;0,AND(F363&lt;&gt;"Activa",F363&lt;&gt;"Cancelada")),"REVISAR coste","Correcto")),"REVISAR coste")</f>
        <v/>
      </c>
      <c r="M363" s="21" t="str">
        <f aca="false">IF(A363="","",IF(L363&lt;&gt;"Correcto","Revisar coste",IF(F363="Cancelada","Baja efectiva",IF(NOT(ISNUMBER(K363)),"Completar fecha/preaviso",IF(D363&lt;Resumen!$E$4,"Cargo vencido",IF(K363&lt;Resumen!$E$4,"Preaviso vencido",IF(K363&lt;=Resumen!$E$4+7,"Revisar en 7 días","Más adelante")))))))</f>
        <v/>
      </c>
      <c r="N363" s="22" t="n">
        <f aca="false">IF(AND(F363="Activa",L363="Correcto",ISNUMBER(K363)),K363+ROW()/10000,1000000000)</f>
        <v>1000000000</v>
      </c>
      <c r="O363" s="23" t="str">
        <f aca="false">IF(AND(ISNUMBER(G363),G363&gt;0,L363="Correcto"),I363/G363,"n.a.")</f>
        <v>n.a.</v>
      </c>
      <c r="P363" s="0" t="n">
        <f aca="false">IF(COUNTA(A363:H363)&gt;0,ROW(),0)</f>
        <v>0</v>
      </c>
    </row>
    <row r="364" customFormat="false" ht="30" hidden="false" customHeight="true" outlineLevel="0" collapsed="false">
      <c r="A364" s="30"/>
      <c r="B364" s="31"/>
      <c r="C364" s="30"/>
      <c r="D364" s="32"/>
      <c r="E364" s="30"/>
      <c r="F364" s="30"/>
      <c r="G364" s="30"/>
      <c r="H364" s="30"/>
      <c r="I364" s="19" t="n">
        <f aca="false">IF(L364&lt;&gt;"Correcto",0,IF(F364="Activa",B364/C364,0))</f>
        <v>0</v>
      </c>
      <c r="J364" s="19" t="n">
        <f aca="false">I364*12</f>
        <v>0</v>
      </c>
      <c r="K364" s="20" t="str">
        <f aca="false">IF(AND(L364="Correcto",ISNUMBER(D364),OR(E364="",AND(ISNUMBER(E364),E364&gt;=0))),D364-N(E364),"")</f>
        <v/>
      </c>
      <c r="L364" s="9" t="str">
        <f aca="false">IFERROR(IF(COUNTA(A364:H364)=0,"",IF(OR(A364="",NOT(ISNUMBER(B364)),B364&lt;0,NOT(ISNUMBER(C364)),C364&lt;1,MOD(C364,1)&lt;&gt;0,AND(F364&lt;&gt;"Activa",F364&lt;&gt;"Cancelada")),"REVISAR coste","Correcto")),"REVISAR coste")</f>
        <v/>
      </c>
      <c r="M364" s="21" t="str">
        <f aca="false">IF(A364="","",IF(L364&lt;&gt;"Correcto","Revisar coste",IF(F364="Cancelada","Baja efectiva",IF(NOT(ISNUMBER(K364)),"Completar fecha/preaviso",IF(D364&lt;Resumen!$E$4,"Cargo vencido",IF(K364&lt;Resumen!$E$4,"Preaviso vencido",IF(K364&lt;=Resumen!$E$4+7,"Revisar en 7 días","Más adelante")))))))</f>
        <v/>
      </c>
      <c r="N364" s="22" t="n">
        <f aca="false">IF(AND(F364="Activa",L364="Correcto",ISNUMBER(K364)),K364+ROW()/10000,1000000000)</f>
        <v>1000000000</v>
      </c>
      <c r="O364" s="23" t="str">
        <f aca="false">IF(AND(ISNUMBER(G364),G364&gt;0,L364="Correcto"),I364/G364,"n.a.")</f>
        <v>n.a.</v>
      </c>
      <c r="P364" s="0" t="n">
        <f aca="false">IF(COUNTA(A364:H364)&gt;0,ROW(),0)</f>
        <v>0</v>
      </c>
    </row>
    <row r="365" customFormat="false" ht="30" hidden="false" customHeight="true" outlineLevel="0" collapsed="false">
      <c r="A365" s="30"/>
      <c r="B365" s="31"/>
      <c r="C365" s="30"/>
      <c r="D365" s="32"/>
      <c r="E365" s="30"/>
      <c r="F365" s="30"/>
      <c r="G365" s="30"/>
      <c r="H365" s="30"/>
      <c r="I365" s="19" t="n">
        <f aca="false">IF(L365&lt;&gt;"Correcto",0,IF(F365="Activa",B365/C365,0))</f>
        <v>0</v>
      </c>
      <c r="J365" s="19" t="n">
        <f aca="false">I365*12</f>
        <v>0</v>
      </c>
      <c r="K365" s="20" t="str">
        <f aca="false">IF(AND(L365="Correcto",ISNUMBER(D365),OR(E365="",AND(ISNUMBER(E365),E365&gt;=0))),D365-N(E365),"")</f>
        <v/>
      </c>
      <c r="L365" s="9" t="str">
        <f aca="false">IFERROR(IF(COUNTA(A365:H365)=0,"",IF(OR(A365="",NOT(ISNUMBER(B365)),B365&lt;0,NOT(ISNUMBER(C365)),C365&lt;1,MOD(C365,1)&lt;&gt;0,AND(F365&lt;&gt;"Activa",F365&lt;&gt;"Cancelada")),"REVISAR coste","Correcto")),"REVISAR coste")</f>
        <v/>
      </c>
      <c r="M365" s="21" t="str">
        <f aca="false">IF(A365="","",IF(L365&lt;&gt;"Correcto","Revisar coste",IF(F365="Cancelada","Baja efectiva",IF(NOT(ISNUMBER(K365)),"Completar fecha/preaviso",IF(D365&lt;Resumen!$E$4,"Cargo vencido",IF(K365&lt;Resumen!$E$4,"Preaviso vencido",IF(K365&lt;=Resumen!$E$4+7,"Revisar en 7 días","Más adelante")))))))</f>
        <v/>
      </c>
      <c r="N365" s="22" t="n">
        <f aca="false">IF(AND(F365="Activa",L365="Correcto",ISNUMBER(K365)),K365+ROW()/10000,1000000000)</f>
        <v>1000000000</v>
      </c>
      <c r="O365" s="23" t="str">
        <f aca="false">IF(AND(ISNUMBER(G365),G365&gt;0,L365="Correcto"),I365/G365,"n.a.")</f>
        <v>n.a.</v>
      </c>
      <c r="P365" s="0" t="n">
        <f aca="false">IF(COUNTA(A365:H365)&gt;0,ROW(),0)</f>
        <v>0</v>
      </c>
    </row>
    <row r="366" customFormat="false" ht="30" hidden="false" customHeight="true" outlineLevel="0" collapsed="false">
      <c r="A366" s="30"/>
      <c r="B366" s="31"/>
      <c r="C366" s="30"/>
      <c r="D366" s="32"/>
      <c r="E366" s="30"/>
      <c r="F366" s="30"/>
      <c r="G366" s="30"/>
      <c r="H366" s="30"/>
      <c r="I366" s="19" t="n">
        <f aca="false">IF(L366&lt;&gt;"Correcto",0,IF(F366="Activa",B366/C366,0))</f>
        <v>0</v>
      </c>
      <c r="J366" s="19" t="n">
        <f aca="false">I366*12</f>
        <v>0</v>
      </c>
      <c r="K366" s="20" t="str">
        <f aca="false">IF(AND(L366="Correcto",ISNUMBER(D366),OR(E366="",AND(ISNUMBER(E366),E366&gt;=0))),D366-N(E366),"")</f>
        <v/>
      </c>
      <c r="L366" s="9" t="str">
        <f aca="false">IFERROR(IF(COUNTA(A366:H366)=0,"",IF(OR(A366="",NOT(ISNUMBER(B366)),B366&lt;0,NOT(ISNUMBER(C366)),C366&lt;1,MOD(C366,1)&lt;&gt;0,AND(F366&lt;&gt;"Activa",F366&lt;&gt;"Cancelada")),"REVISAR coste","Correcto")),"REVISAR coste")</f>
        <v/>
      </c>
      <c r="M366" s="21" t="str">
        <f aca="false">IF(A366="","",IF(L366&lt;&gt;"Correcto","Revisar coste",IF(F366="Cancelada","Baja efectiva",IF(NOT(ISNUMBER(K366)),"Completar fecha/preaviso",IF(D366&lt;Resumen!$E$4,"Cargo vencido",IF(K366&lt;Resumen!$E$4,"Preaviso vencido",IF(K366&lt;=Resumen!$E$4+7,"Revisar en 7 días","Más adelante")))))))</f>
        <v/>
      </c>
      <c r="N366" s="22" t="n">
        <f aca="false">IF(AND(F366="Activa",L366="Correcto",ISNUMBER(K366)),K366+ROW()/10000,1000000000)</f>
        <v>1000000000</v>
      </c>
      <c r="O366" s="23" t="str">
        <f aca="false">IF(AND(ISNUMBER(G366),G366&gt;0,L366="Correcto"),I366/G366,"n.a.")</f>
        <v>n.a.</v>
      </c>
      <c r="P366" s="0" t="n">
        <f aca="false">IF(COUNTA(A366:H366)&gt;0,ROW(),0)</f>
        <v>0</v>
      </c>
    </row>
    <row r="367" customFormat="false" ht="30" hidden="false" customHeight="true" outlineLevel="0" collapsed="false">
      <c r="A367" s="30"/>
      <c r="B367" s="31"/>
      <c r="C367" s="30"/>
      <c r="D367" s="32"/>
      <c r="E367" s="30"/>
      <c r="F367" s="30"/>
      <c r="G367" s="30"/>
      <c r="H367" s="30"/>
      <c r="I367" s="19" t="n">
        <f aca="false">IF(L367&lt;&gt;"Correcto",0,IF(F367="Activa",B367/C367,0))</f>
        <v>0</v>
      </c>
      <c r="J367" s="19" t="n">
        <f aca="false">I367*12</f>
        <v>0</v>
      </c>
      <c r="K367" s="20" t="str">
        <f aca="false">IF(AND(L367="Correcto",ISNUMBER(D367),OR(E367="",AND(ISNUMBER(E367),E367&gt;=0))),D367-N(E367),"")</f>
        <v/>
      </c>
      <c r="L367" s="9" t="str">
        <f aca="false">IFERROR(IF(COUNTA(A367:H367)=0,"",IF(OR(A367="",NOT(ISNUMBER(B367)),B367&lt;0,NOT(ISNUMBER(C367)),C367&lt;1,MOD(C367,1)&lt;&gt;0,AND(F367&lt;&gt;"Activa",F367&lt;&gt;"Cancelada")),"REVISAR coste","Correcto")),"REVISAR coste")</f>
        <v/>
      </c>
      <c r="M367" s="21" t="str">
        <f aca="false">IF(A367="","",IF(L367&lt;&gt;"Correcto","Revisar coste",IF(F367="Cancelada","Baja efectiva",IF(NOT(ISNUMBER(K367)),"Completar fecha/preaviso",IF(D367&lt;Resumen!$E$4,"Cargo vencido",IF(K367&lt;Resumen!$E$4,"Preaviso vencido",IF(K367&lt;=Resumen!$E$4+7,"Revisar en 7 días","Más adelante")))))))</f>
        <v/>
      </c>
      <c r="N367" s="22" t="n">
        <f aca="false">IF(AND(F367="Activa",L367="Correcto",ISNUMBER(K367)),K367+ROW()/10000,1000000000)</f>
        <v>1000000000</v>
      </c>
      <c r="O367" s="23" t="str">
        <f aca="false">IF(AND(ISNUMBER(G367),G367&gt;0,L367="Correcto"),I367/G367,"n.a.")</f>
        <v>n.a.</v>
      </c>
      <c r="P367" s="0" t="n">
        <f aca="false">IF(COUNTA(A367:H367)&gt;0,ROW(),0)</f>
        <v>0</v>
      </c>
    </row>
    <row r="368" customFormat="false" ht="30" hidden="false" customHeight="true" outlineLevel="0" collapsed="false">
      <c r="A368" s="30"/>
      <c r="B368" s="31"/>
      <c r="C368" s="30"/>
      <c r="D368" s="32"/>
      <c r="E368" s="30"/>
      <c r="F368" s="30"/>
      <c r="G368" s="30"/>
      <c r="H368" s="30"/>
      <c r="I368" s="19" t="n">
        <f aca="false">IF(L368&lt;&gt;"Correcto",0,IF(F368="Activa",B368/C368,0))</f>
        <v>0</v>
      </c>
      <c r="J368" s="19" t="n">
        <f aca="false">I368*12</f>
        <v>0</v>
      </c>
      <c r="K368" s="20" t="str">
        <f aca="false">IF(AND(L368="Correcto",ISNUMBER(D368),OR(E368="",AND(ISNUMBER(E368),E368&gt;=0))),D368-N(E368),"")</f>
        <v/>
      </c>
      <c r="L368" s="9" t="str">
        <f aca="false">IFERROR(IF(COUNTA(A368:H368)=0,"",IF(OR(A368="",NOT(ISNUMBER(B368)),B368&lt;0,NOT(ISNUMBER(C368)),C368&lt;1,MOD(C368,1)&lt;&gt;0,AND(F368&lt;&gt;"Activa",F368&lt;&gt;"Cancelada")),"REVISAR coste","Correcto")),"REVISAR coste")</f>
        <v/>
      </c>
      <c r="M368" s="21" t="str">
        <f aca="false">IF(A368="","",IF(L368&lt;&gt;"Correcto","Revisar coste",IF(F368="Cancelada","Baja efectiva",IF(NOT(ISNUMBER(K368)),"Completar fecha/preaviso",IF(D368&lt;Resumen!$E$4,"Cargo vencido",IF(K368&lt;Resumen!$E$4,"Preaviso vencido",IF(K368&lt;=Resumen!$E$4+7,"Revisar en 7 días","Más adelante")))))))</f>
        <v/>
      </c>
      <c r="N368" s="22" t="n">
        <f aca="false">IF(AND(F368="Activa",L368="Correcto",ISNUMBER(K368)),K368+ROW()/10000,1000000000)</f>
        <v>1000000000</v>
      </c>
      <c r="O368" s="23" t="str">
        <f aca="false">IF(AND(ISNUMBER(G368),G368&gt;0,L368="Correcto"),I368/G368,"n.a.")</f>
        <v>n.a.</v>
      </c>
      <c r="P368" s="0" t="n">
        <f aca="false">IF(COUNTA(A368:H368)&gt;0,ROW(),0)</f>
        <v>0</v>
      </c>
    </row>
    <row r="369" customFormat="false" ht="30" hidden="false" customHeight="true" outlineLevel="0" collapsed="false">
      <c r="A369" s="30"/>
      <c r="B369" s="31"/>
      <c r="C369" s="30"/>
      <c r="D369" s="32"/>
      <c r="E369" s="30"/>
      <c r="F369" s="30"/>
      <c r="G369" s="30"/>
      <c r="H369" s="30"/>
      <c r="I369" s="19" t="n">
        <f aca="false">IF(L369&lt;&gt;"Correcto",0,IF(F369="Activa",B369/C369,0))</f>
        <v>0</v>
      </c>
      <c r="J369" s="19" t="n">
        <f aca="false">I369*12</f>
        <v>0</v>
      </c>
      <c r="K369" s="20" t="str">
        <f aca="false">IF(AND(L369="Correcto",ISNUMBER(D369),OR(E369="",AND(ISNUMBER(E369),E369&gt;=0))),D369-N(E369),"")</f>
        <v/>
      </c>
      <c r="L369" s="9" t="str">
        <f aca="false">IFERROR(IF(COUNTA(A369:H369)=0,"",IF(OR(A369="",NOT(ISNUMBER(B369)),B369&lt;0,NOT(ISNUMBER(C369)),C369&lt;1,MOD(C369,1)&lt;&gt;0,AND(F369&lt;&gt;"Activa",F369&lt;&gt;"Cancelada")),"REVISAR coste","Correcto")),"REVISAR coste")</f>
        <v/>
      </c>
      <c r="M369" s="21" t="str">
        <f aca="false">IF(A369="","",IF(L369&lt;&gt;"Correcto","Revisar coste",IF(F369="Cancelada","Baja efectiva",IF(NOT(ISNUMBER(K369)),"Completar fecha/preaviso",IF(D369&lt;Resumen!$E$4,"Cargo vencido",IF(K369&lt;Resumen!$E$4,"Preaviso vencido",IF(K369&lt;=Resumen!$E$4+7,"Revisar en 7 días","Más adelante")))))))</f>
        <v/>
      </c>
      <c r="N369" s="22" t="n">
        <f aca="false">IF(AND(F369="Activa",L369="Correcto",ISNUMBER(K369)),K369+ROW()/10000,1000000000)</f>
        <v>1000000000</v>
      </c>
      <c r="O369" s="23" t="str">
        <f aca="false">IF(AND(ISNUMBER(G369),G369&gt;0,L369="Correcto"),I369/G369,"n.a.")</f>
        <v>n.a.</v>
      </c>
      <c r="P369" s="0" t="n">
        <f aca="false">IF(COUNTA(A369:H369)&gt;0,ROW(),0)</f>
        <v>0</v>
      </c>
    </row>
    <row r="370" customFormat="false" ht="30" hidden="false" customHeight="true" outlineLevel="0" collapsed="false">
      <c r="A370" s="30"/>
      <c r="B370" s="31"/>
      <c r="C370" s="30"/>
      <c r="D370" s="32"/>
      <c r="E370" s="30"/>
      <c r="F370" s="30"/>
      <c r="G370" s="30"/>
      <c r="H370" s="30"/>
      <c r="I370" s="19" t="n">
        <f aca="false">IF(L370&lt;&gt;"Correcto",0,IF(F370="Activa",B370/C370,0))</f>
        <v>0</v>
      </c>
      <c r="J370" s="19" t="n">
        <f aca="false">I370*12</f>
        <v>0</v>
      </c>
      <c r="K370" s="20" t="str">
        <f aca="false">IF(AND(L370="Correcto",ISNUMBER(D370),OR(E370="",AND(ISNUMBER(E370),E370&gt;=0))),D370-N(E370),"")</f>
        <v/>
      </c>
      <c r="L370" s="9" t="str">
        <f aca="false">IFERROR(IF(COUNTA(A370:H370)=0,"",IF(OR(A370="",NOT(ISNUMBER(B370)),B370&lt;0,NOT(ISNUMBER(C370)),C370&lt;1,MOD(C370,1)&lt;&gt;0,AND(F370&lt;&gt;"Activa",F370&lt;&gt;"Cancelada")),"REVISAR coste","Correcto")),"REVISAR coste")</f>
        <v/>
      </c>
      <c r="M370" s="21" t="str">
        <f aca="false">IF(A370="","",IF(L370&lt;&gt;"Correcto","Revisar coste",IF(F370="Cancelada","Baja efectiva",IF(NOT(ISNUMBER(K370)),"Completar fecha/preaviso",IF(D370&lt;Resumen!$E$4,"Cargo vencido",IF(K370&lt;Resumen!$E$4,"Preaviso vencido",IF(K370&lt;=Resumen!$E$4+7,"Revisar en 7 días","Más adelante")))))))</f>
        <v/>
      </c>
      <c r="N370" s="22" t="n">
        <f aca="false">IF(AND(F370="Activa",L370="Correcto",ISNUMBER(K370)),K370+ROW()/10000,1000000000)</f>
        <v>1000000000</v>
      </c>
      <c r="O370" s="23" t="str">
        <f aca="false">IF(AND(ISNUMBER(G370),G370&gt;0,L370="Correcto"),I370/G370,"n.a.")</f>
        <v>n.a.</v>
      </c>
      <c r="P370" s="0" t="n">
        <f aca="false">IF(COUNTA(A370:H370)&gt;0,ROW(),0)</f>
        <v>0</v>
      </c>
    </row>
    <row r="371" customFormat="false" ht="30" hidden="false" customHeight="true" outlineLevel="0" collapsed="false">
      <c r="A371" s="30"/>
      <c r="B371" s="31"/>
      <c r="C371" s="30"/>
      <c r="D371" s="32"/>
      <c r="E371" s="30"/>
      <c r="F371" s="30"/>
      <c r="G371" s="30"/>
      <c r="H371" s="30"/>
      <c r="I371" s="19" t="n">
        <f aca="false">IF(L371&lt;&gt;"Correcto",0,IF(F371="Activa",B371/C371,0))</f>
        <v>0</v>
      </c>
      <c r="J371" s="19" t="n">
        <f aca="false">I371*12</f>
        <v>0</v>
      </c>
      <c r="K371" s="20" t="str">
        <f aca="false">IF(AND(L371="Correcto",ISNUMBER(D371),OR(E371="",AND(ISNUMBER(E371),E371&gt;=0))),D371-N(E371),"")</f>
        <v/>
      </c>
      <c r="L371" s="9" t="str">
        <f aca="false">IFERROR(IF(COUNTA(A371:H371)=0,"",IF(OR(A371="",NOT(ISNUMBER(B371)),B371&lt;0,NOT(ISNUMBER(C371)),C371&lt;1,MOD(C371,1)&lt;&gt;0,AND(F371&lt;&gt;"Activa",F371&lt;&gt;"Cancelada")),"REVISAR coste","Correcto")),"REVISAR coste")</f>
        <v/>
      </c>
      <c r="M371" s="21" t="str">
        <f aca="false">IF(A371="","",IF(L371&lt;&gt;"Correcto","Revisar coste",IF(F371="Cancelada","Baja efectiva",IF(NOT(ISNUMBER(K371)),"Completar fecha/preaviso",IF(D371&lt;Resumen!$E$4,"Cargo vencido",IF(K371&lt;Resumen!$E$4,"Preaviso vencido",IF(K371&lt;=Resumen!$E$4+7,"Revisar en 7 días","Más adelante")))))))</f>
        <v/>
      </c>
      <c r="N371" s="22" t="n">
        <f aca="false">IF(AND(F371="Activa",L371="Correcto",ISNUMBER(K371)),K371+ROW()/10000,1000000000)</f>
        <v>1000000000</v>
      </c>
      <c r="O371" s="23" t="str">
        <f aca="false">IF(AND(ISNUMBER(G371),G371&gt;0,L371="Correcto"),I371/G371,"n.a.")</f>
        <v>n.a.</v>
      </c>
      <c r="P371" s="0" t="n">
        <f aca="false">IF(COUNTA(A371:H371)&gt;0,ROW(),0)</f>
        <v>0</v>
      </c>
    </row>
    <row r="372" customFormat="false" ht="30" hidden="false" customHeight="true" outlineLevel="0" collapsed="false">
      <c r="A372" s="30"/>
      <c r="B372" s="31"/>
      <c r="C372" s="30"/>
      <c r="D372" s="32"/>
      <c r="E372" s="30"/>
      <c r="F372" s="30"/>
      <c r="G372" s="30"/>
      <c r="H372" s="30"/>
      <c r="I372" s="19" t="n">
        <f aca="false">IF(L372&lt;&gt;"Correcto",0,IF(F372="Activa",B372/C372,0))</f>
        <v>0</v>
      </c>
      <c r="J372" s="19" t="n">
        <f aca="false">I372*12</f>
        <v>0</v>
      </c>
      <c r="K372" s="20" t="str">
        <f aca="false">IF(AND(L372="Correcto",ISNUMBER(D372),OR(E372="",AND(ISNUMBER(E372),E372&gt;=0))),D372-N(E372),"")</f>
        <v/>
      </c>
      <c r="L372" s="9" t="str">
        <f aca="false">IFERROR(IF(COUNTA(A372:H372)=0,"",IF(OR(A372="",NOT(ISNUMBER(B372)),B372&lt;0,NOT(ISNUMBER(C372)),C372&lt;1,MOD(C372,1)&lt;&gt;0,AND(F372&lt;&gt;"Activa",F372&lt;&gt;"Cancelada")),"REVISAR coste","Correcto")),"REVISAR coste")</f>
        <v/>
      </c>
      <c r="M372" s="21" t="str">
        <f aca="false">IF(A372="","",IF(L372&lt;&gt;"Correcto","Revisar coste",IF(F372="Cancelada","Baja efectiva",IF(NOT(ISNUMBER(K372)),"Completar fecha/preaviso",IF(D372&lt;Resumen!$E$4,"Cargo vencido",IF(K372&lt;Resumen!$E$4,"Preaviso vencido",IF(K372&lt;=Resumen!$E$4+7,"Revisar en 7 días","Más adelante")))))))</f>
        <v/>
      </c>
      <c r="N372" s="22" t="n">
        <f aca="false">IF(AND(F372="Activa",L372="Correcto",ISNUMBER(K372)),K372+ROW()/10000,1000000000)</f>
        <v>1000000000</v>
      </c>
      <c r="O372" s="23" t="str">
        <f aca="false">IF(AND(ISNUMBER(G372),G372&gt;0,L372="Correcto"),I372/G372,"n.a.")</f>
        <v>n.a.</v>
      </c>
      <c r="P372" s="0" t="n">
        <f aca="false">IF(COUNTA(A372:H372)&gt;0,ROW(),0)</f>
        <v>0</v>
      </c>
    </row>
    <row r="373" customFormat="false" ht="30" hidden="false" customHeight="true" outlineLevel="0" collapsed="false">
      <c r="A373" s="30"/>
      <c r="B373" s="31"/>
      <c r="C373" s="30"/>
      <c r="D373" s="32"/>
      <c r="E373" s="30"/>
      <c r="F373" s="30"/>
      <c r="G373" s="30"/>
      <c r="H373" s="30"/>
      <c r="I373" s="19" t="n">
        <f aca="false">IF(L373&lt;&gt;"Correcto",0,IF(F373="Activa",B373/C373,0))</f>
        <v>0</v>
      </c>
      <c r="J373" s="19" t="n">
        <f aca="false">I373*12</f>
        <v>0</v>
      </c>
      <c r="K373" s="20" t="str">
        <f aca="false">IF(AND(L373="Correcto",ISNUMBER(D373),OR(E373="",AND(ISNUMBER(E373),E373&gt;=0))),D373-N(E373),"")</f>
        <v/>
      </c>
      <c r="L373" s="9" t="str">
        <f aca="false">IFERROR(IF(COUNTA(A373:H373)=0,"",IF(OR(A373="",NOT(ISNUMBER(B373)),B373&lt;0,NOT(ISNUMBER(C373)),C373&lt;1,MOD(C373,1)&lt;&gt;0,AND(F373&lt;&gt;"Activa",F373&lt;&gt;"Cancelada")),"REVISAR coste","Correcto")),"REVISAR coste")</f>
        <v/>
      </c>
      <c r="M373" s="21" t="str">
        <f aca="false">IF(A373="","",IF(L373&lt;&gt;"Correcto","Revisar coste",IF(F373="Cancelada","Baja efectiva",IF(NOT(ISNUMBER(K373)),"Completar fecha/preaviso",IF(D373&lt;Resumen!$E$4,"Cargo vencido",IF(K373&lt;Resumen!$E$4,"Preaviso vencido",IF(K373&lt;=Resumen!$E$4+7,"Revisar en 7 días","Más adelante")))))))</f>
        <v/>
      </c>
      <c r="N373" s="22" t="n">
        <f aca="false">IF(AND(F373="Activa",L373="Correcto",ISNUMBER(K373)),K373+ROW()/10000,1000000000)</f>
        <v>1000000000</v>
      </c>
      <c r="O373" s="23" t="str">
        <f aca="false">IF(AND(ISNUMBER(G373),G373&gt;0,L373="Correcto"),I373/G373,"n.a.")</f>
        <v>n.a.</v>
      </c>
      <c r="P373" s="0" t="n">
        <f aca="false">IF(COUNTA(A373:H373)&gt;0,ROW(),0)</f>
        <v>0</v>
      </c>
    </row>
    <row r="374" customFormat="false" ht="30" hidden="false" customHeight="true" outlineLevel="0" collapsed="false">
      <c r="A374" s="30"/>
      <c r="B374" s="31"/>
      <c r="C374" s="30"/>
      <c r="D374" s="32"/>
      <c r="E374" s="30"/>
      <c r="F374" s="30"/>
      <c r="G374" s="30"/>
      <c r="H374" s="30"/>
      <c r="I374" s="19" t="n">
        <f aca="false">IF(L374&lt;&gt;"Correcto",0,IF(F374="Activa",B374/C374,0))</f>
        <v>0</v>
      </c>
      <c r="J374" s="19" t="n">
        <f aca="false">I374*12</f>
        <v>0</v>
      </c>
      <c r="K374" s="20" t="str">
        <f aca="false">IF(AND(L374="Correcto",ISNUMBER(D374),OR(E374="",AND(ISNUMBER(E374),E374&gt;=0))),D374-N(E374),"")</f>
        <v/>
      </c>
      <c r="L374" s="9" t="str">
        <f aca="false">IFERROR(IF(COUNTA(A374:H374)=0,"",IF(OR(A374="",NOT(ISNUMBER(B374)),B374&lt;0,NOT(ISNUMBER(C374)),C374&lt;1,MOD(C374,1)&lt;&gt;0,AND(F374&lt;&gt;"Activa",F374&lt;&gt;"Cancelada")),"REVISAR coste","Correcto")),"REVISAR coste")</f>
        <v/>
      </c>
      <c r="M374" s="21" t="str">
        <f aca="false">IF(A374="","",IF(L374&lt;&gt;"Correcto","Revisar coste",IF(F374="Cancelada","Baja efectiva",IF(NOT(ISNUMBER(K374)),"Completar fecha/preaviso",IF(D374&lt;Resumen!$E$4,"Cargo vencido",IF(K374&lt;Resumen!$E$4,"Preaviso vencido",IF(K374&lt;=Resumen!$E$4+7,"Revisar en 7 días","Más adelante")))))))</f>
        <v/>
      </c>
      <c r="N374" s="22" t="n">
        <f aca="false">IF(AND(F374="Activa",L374="Correcto",ISNUMBER(K374)),K374+ROW()/10000,1000000000)</f>
        <v>1000000000</v>
      </c>
      <c r="O374" s="23" t="str">
        <f aca="false">IF(AND(ISNUMBER(G374),G374&gt;0,L374="Correcto"),I374/G374,"n.a.")</f>
        <v>n.a.</v>
      </c>
      <c r="P374" s="0" t="n">
        <f aca="false">IF(COUNTA(A374:H374)&gt;0,ROW(),0)</f>
        <v>0</v>
      </c>
    </row>
    <row r="375" customFormat="false" ht="30" hidden="false" customHeight="true" outlineLevel="0" collapsed="false">
      <c r="A375" s="30"/>
      <c r="B375" s="31"/>
      <c r="C375" s="30"/>
      <c r="D375" s="32"/>
      <c r="E375" s="30"/>
      <c r="F375" s="30"/>
      <c r="G375" s="30"/>
      <c r="H375" s="30"/>
      <c r="I375" s="19" t="n">
        <f aca="false">IF(L375&lt;&gt;"Correcto",0,IF(F375="Activa",B375/C375,0))</f>
        <v>0</v>
      </c>
      <c r="J375" s="19" t="n">
        <f aca="false">I375*12</f>
        <v>0</v>
      </c>
      <c r="K375" s="20" t="str">
        <f aca="false">IF(AND(L375="Correcto",ISNUMBER(D375),OR(E375="",AND(ISNUMBER(E375),E375&gt;=0))),D375-N(E375),"")</f>
        <v/>
      </c>
      <c r="L375" s="9" t="str">
        <f aca="false">IFERROR(IF(COUNTA(A375:H375)=0,"",IF(OR(A375="",NOT(ISNUMBER(B375)),B375&lt;0,NOT(ISNUMBER(C375)),C375&lt;1,MOD(C375,1)&lt;&gt;0,AND(F375&lt;&gt;"Activa",F375&lt;&gt;"Cancelada")),"REVISAR coste","Correcto")),"REVISAR coste")</f>
        <v/>
      </c>
      <c r="M375" s="21" t="str">
        <f aca="false">IF(A375="","",IF(L375&lt;&gt;"Correcto","Revisar coste",IF(F375="Cancelada","Baja efectiva",IF(NOT(ISNUMBER(K375)),"Completar fecha/preaviso",IF(D375&lt;Resumen!$E$4,"Cargo vencido",IF(K375&lt;Resumen!$E$4,"Preaviso vencido",IF(K375&lt;=Resumen!$E$4+7,"Revisar en 7 días","Más adelante")))))))</f>
        <v/>
      </c>
      <c r="N375" s="22" t="n">
        <f aca="false">IF(AND(F375="Activa",L375="Correcto",ISNUMBER(K375)),K375+ROW()/10000,1000000000)</f>
        <v>1000000000</v>
      </c>
      <c r="O375" s="23" t="str">
        <f aca="false">IF(AND(ISNUMBER(G375),G375&gt;0,L375="Correcto"),I375/G375,"n.a.")</f>
        <v>n.a.</v>
      </c>
      <c r="P375" s="0" t="n">
        <f aca="false">IF(COUNTA(A375:H375)&gt;0,ROW(),0)</f>
        <v>0</v>
      </c>
    </row>
    <row r="376" customFormat="false" ht="30" hidden="false" customHeight="true" outlineLevel="0" collapsed="false">
      <c r="A376" s="30"/>
      <c r="B376" s="31"/>
      <c r="C376" s="30"/>
      <c r="D376" s="32"/>
      <c r="E376" s="30"/>
      <c r="F376" s="30"/>
      <c r="G376" s="30"/>
      <c r="H376" s="30"/>
      <c r="I376" s="19" t="n">
        <f aca="false">IF(L376&lt;&gt;"Correcto",0,IF(F376="Activa",B376/C376,0))</f>
        <v>0</v>
      </c>
      <c r="J376" s="19" t="n">
        <f aca="false">I376*12</f>
        <v>0</v>
      </c>
      <c r="K376" s="20" t="str">
        <f aca="false">IF(AND(L376="Correcto",ISNUMBER(D376),OR(E376="",AND(ISNUMBER(E376),E376&gt;=0))),D376-N(E376),"")</f>
        <v/>
      </c>
      <c r="L376" s="9" t="str">
        <f aca="false">IFERROR(IF(COUNTA(A376:H376)=0,"",IF(OR(A376="",NOT(ISNUMBER(B376)),B376&lt;0,NOT(ISNUMBER(C376)),C376&lt;1,MOD(C376,1)&lt;&gt;0,AND(F376&lt;&gt;"Activa",F376&lt;&gt;"Cancelada")),"REVISAR coste","Correcto")),"REVISAR coste")</f>
        <v/>
      </c>
      <c r="M376" s="21" t="str">
        <f aca="false">IF(A376="","",IF(L376&lt;&gt;"Correcto","Revisar coste",IF(F376="Cancelada","Baja efectiva",IF(NOT(ISNUMBER(K376)),"Completar fecha/preaviso",IF(D376&lt;Resumen!$E$4,"Cargo vencido",IF(K376&lt;Resumen!$E$4,"Preaviso vencido",IF(K376&lt;=Resumen!$E$4+7,"Revisar en 7 días","Más adelante")))))))</f>
        <v/>
      </c>
      <c r="N376" s="22" t="n">
        <f aca="false">IF(AND(F376="Activa",L376="Correcto",ISNUMBER(K376)),K376+ROW()/10000,1000000000)</f>
        <v>1000000000</v>
      </c>
      <c r="O376" s="23" t="str">
        <f aca="false">IF(AND(ISNUMBER(G376),G376&gt;0,L376="Correcto"),I376/G376,"n.a.")</f>
        <v>n.a.</v>
      </c>
      <c r="P376" s="0" t="n">
        <f aca="false">IF(COUNTA(A376:H376)&gt;0,ROW(),0)</f>
        <v>0</v>
      </c>
    </row>
    <row r="377" customFormat="false" ht="30" hidden="false" customHeight="true" outlineLevel="0" collapsed="false">
      <c r="A377" s="30"/>
      <c r="B377" s="31"/>
      <c r="C377" s="30"/>
      <c r="D377" s="32"/>
      <c r="E377" s="30"/>
      <c r="F377" s="30"/>
      <c r="G377" s="30"/>
      <c r="H377" s="30"/>
      <c r="I377" s="19" t="n">
        <f aca="false">IF(L377&lt;&gt;"Correcto",0,IF(F377="Activa",B377/C377,0))</f>
        <v>0</v>
      </c>
      <c r="J377" s="19" t="n">
        <f aca="false">I377*12</f>
        <v>0</v>
      </c>
      <c r="K377" s="20" t="str">
        <f aca="false">IF(AND(L377="Correcto",ISNUMBER(D377),OR(E377="",AND(ISNUMBER(E377),E377&gt;=0))),D377-N(E377),"")</f>
        <v/>
      </c>
      <c r="L377" s="9" t="str">
        <f aca="false">IFERROR(IF(COUNTA(A377:H377)=0,"",IF(OR(A377="",NOT(ISNUMBER(B377)),B377&lt;0,NOT(ISNUMBER(C377)),C377&lt;1,MOD(C377,1)&lt;&gt;0,AND(F377&lt;&gt;"Activa",F377&lt;&gt;"Cancelada")),"REVISAR coste","Correcto")),"REVISAR coste")</f>
        <v/>
      </c>
      <c r="M377" s="21" t="str">
        <f aca="false">IF(A377="","",IF(L377&lt;&gt;"Correcto","Revisar coste",IF(F377="Cancelada","Baja efectiva",IF(NOT(ISNUMBER(K377)),"Completar fecha/preaviso",IF(D377&lt;Resumen!$E$4,"Cargo vencido",IF(K377&lt;Resumen!$E$4,"Preaviso vencido",IF(K377&lt;=Resumen!$E$4+7,"Revisar en 7 días","Más adelante")))))))</f>
        <v/>
      </c>
      <c r="N377" s="22" t="n">
        <f aca="false">IF(AND(F377="Activa",L377="Correcto",ISNUMBER(K377)),K377+ROW()/10000,1000000000)</f>
        <v>1000000000</v>
      </c>
      <c r="O377" s="23" t="str">
        <f aca="false">IF(AND(ISNUMBER(G377),G377&gt;0,L377="Correcto"),I377/G377,"n.a.")</f>
        <v>n.a.</v>
      </c>
      <c r="P377" s="0" t="n">
        <f aca="false">IF(COUNTA(A377:H377)&gt;0,ROW(),0)</f>
        <v>0</v>
      </c>
    </row>
    <row r="378" customFormat="false" ht="30" hidden="false" customHeight="true" outlineLevel="0" collapsed="false">
      <c r="A378" s="30"/>
      <c r="B378" s="31"/>
      <c r="C378" s="30"/>
      <c r="D378" s="32"/>
      <c r="E378" s="30"/>
      <c r="F378" s="30"/>
      <c r="G378" s="30"/>
      <c r="H378" s="30"/>
      <c r="I378" s="19" t="n">
        <f aca="false">IF(L378&lt;&gt;"Correcto",0,IF(F378="Activa",B378/C378,0))</f>
        <v>0</v>
      </c>
      <c r="J378" s="19" t="n">
        <f aca="false">I378*12</f>
        <v>0</v>
      </c>
      <c r="K378" s="20" t="str">
        <f aca="false">IF(AND(L378="Correcto",ISNUMBER(D378),OR(E378="",AND(ISNUMBER(E378),E378&gt;=0))),D378-N(E378),"")</f>
        <v/>
      </c>
      <c r="L378" s="9" t="str">
        <f aca="false">IFERROR(IF(COUNTA(A378:H378)=0,"",IF(OR(A378="",NOT(ISNUMBER(B378)),B378&lt;0,NOT(ISNUMBER(C378)),C378&lt;1,MOD(C378,1)&lt;&gt;0,AND(F378&lt;&gt;"Activa",F378&lt;&gt;"Cancelada")),"REVISAR coste","Correcto")),"REVISAR coste")</f>
        <v/>
      </c>
      <c r="M378" s="21" t="str">
        <f aca="false">IF(A378="","",IF(L378&lt;&gt;"Correcto","Revisar coste",IF(F378="Cancelada","Baja efectiva",IF(NOT(ISNUMBER(K378)),"Completar fecha/preaviso",IF(D378&lt;Resumen!$E$4,"Cargo vencido",IF(K378&lt;Resumen!$E$4,"Preaviso vencido",IF(K378&lt;=Resumen!$E$4+7,"Revisar en 7 días","Más adelante")))))))</f>
        <v/>
      </c>
      <c r="N378" s="22" t="n">
        <f aca="false">IF(AND(F378="Activa",L378="Correcto",ISNUMBER(K378)),K378+ROW()/10000,1000000000)</f>
        <v>1000000000</v>
      </c>
      <c r="O378" s="23" t="str">
        <f aca="false">IF(AND(ISNUMBER(G378),G378&gt;0,L378="Correcto"),I378/G378,"n.a.")</f>
        <v>n.a.</v>
      </c>
      <c r="P378" s="0" t="n">
        <f aca="false">IF(COUNTA(A378:H378)&gt;0,ROW(),0)</f>
        <v>0</v>
      </c>
    </row>
    <row r="379" customFormat="false" ht="30" hidden="false" customHeight="true" outlineLevel="0" collapsed="false">
      <c r="A379" s="30"/>
      <c r="B379" s="31"/>
      <c r="C379" s="30"/>
      <c r="D379" s="32"/>
      <c r="E379" s="30"/>
      <c r="F379" s="30"/>
      <c r="G379" s="30"/>
      <c r="H379" s="30"/>
      <c r="I379" s="19" t="n">
        <f aca="false">IF(L379&lt;&gt;"Correcto",0,IF(F379="Activa",B379/C379,0))</f>
        <v>0</v>
      </c>
      <c r="J379" s="19" t="n">
        <f aca="false">I379*12</f>
        <v>0</v>
      </c>
      <c r="K379" s="20" t="str">
        <f aca="false">IF(AND(L379="Correcto",ISNUMBER(D379),OR(E379="",AND(ISNUMBER(E379),E379&gt;=0))),D379-N(E379),"")</f>
        <v/>
      </c>
      <c r="L379" s="9" t="str">
        <f aca="false">IFERROR(IF(COUNTA(A379:H379)=0,"",IF(OR(A379="",NOT(ISNUMBER(B379)),B379&lt;0,NOT(ISNUMBER(C379)),C379&lt;1,MOD(C379,1)&lt;&gt;0,AND(F379&lt;&gt;"Activa",F379&lt;&gt;"Cancelada")),"REVISAR coste","Correcto")),"REVISAR coste")</f>
        <v/>
      </c>
      <c r="M379" s="21" t="str">
        <f aca="false">IF(A379="","",IF(L379&lt;&gt;"Correcto","Revisar coste",IF(F379="Cancelada","Baja efectiva",IF(NOT(ISNUMBER(K379)),"Completar fecha/preaviso",IF(D379&lt;Resumen!$E$4,"Cargo vencido",IF(K379&lt;Resumen!$E$4,"Preaviso vencido",IF(K379&lt;=Resumen!$E$4+7,"Revisar en 7 días","Más adelante")))))))</f>
        <v/>
      </c>
      <c r="N379" s="22" t="n">
        <f aca="false">IF(AND(F379="Activa",L379="Correcto",ISNUMBER(K379)),K379+ROW()/10000,1000000000)</f>
        <v>1000000000</v>
      </c>
      <c r="O379" s="23" t="str">
        <f aca="false">IF(AND(ISNUMBER(G379),G379&gt;0,L379="Correcto"),I379/G379,"n.a.")</f>
        <v>n.a.</v>
      </c>
      <c r="P379" s="0" t="n">
        <f aca="false">IF(COUNTA(A379:H379)&gt;0,ROW(),0)</f>
        <v>0</v>
      </c>
    </row>
    <row r="380" customFormat="false" ht="30" hidden="false" customHeight="true" outlineLevel="0" collapsed="false">
      <c r="A380" s="30"/>
      <c r="B380" s="31"/>
      <c r="C380" s="30"/>
      <c r="D380" s="32"/>
      <c r="E380" s="30"/>
      <c r="F380" s="30"/>
      <c r="G380" s="30"/>
      <c r="H380" s="30"/>
      <c r="I380" s="19" t="n">
        <f aca="false">IF(L380&lt;&gt;"Correcto",0,IF(F380="Activa",B380/C380,0))</f>
        <v>0</v>
      </c>
      <c r="J380" s="19" t="n">
        <f aca="false">I380*12</f>
        <v>0</v>
      </c>
      <c r="K380" s="20" t="str">
        <f aca="false">IF(AND(L380="Correcto",ISNUMBER(D380),OR(E380="",AND(ISNUMBER(E380),E380&gt;=0))),D380-N(E380),"")</f>
        <v/>
      </c>
      <c r="L380" s="9" t="str">
        <f aca="false">IFERROR(IF(COUNTA(A380:H380)=0,"",IF(OR(A380="",NOT(ISNUMBER(B380)),B380&lt;0,NOT(ISNUMBER(C380)),C380&lt;1,MOD(C380,1)&lt;&gt;0,AND(F380&lt;&gt;"Activa",F380&lt;&gt;"Cancelada")),"REVISAR coste","Correcto")),"REVISAR coste")</f>
        <v/>
      </c>
      <c r="M380" s="21" t="str">
        <f aca="false">IF(A380="","",IF(L380&lt;&gt;"Correcto","Revisar coste",IF(F380="Cancelada","Baja efectiva",IF(NOT(ISNUMBER(K380)),"Completar fecha/preaviso",IF(D380&lt;Resumen!$E$4,"Cargo vencido",IF(K380&lt;Resumen!$E$4,"Preaviso vencido",IF(K380&lt;=Resumen!$E$4+7,"Revisar en 7 días","Más adelante")))))))</f>
        <v/>
      </c>
      <c r="N380" s="22" t="n">
        <f aca="false">IF(AND(F380="Activa",L380="Correcto",ISNUMBER(K380)),K380+ROW()/10000,1000000000)</f>
        <v>1000000000</v>
      </c>
      <c r="O380" s="23" t="str">
        <f aca="false">IF(AND(ISNUMBER(G380),G380&gt;0,L380="Correcto"),I380/G380,"n.a.")</f>
        <v>n.a.</v>
      </c>
      <c r="P380" s="0" t="n">
        <f aca="false">IF(COUNTA(A380:H380)&gt;0,ROW(),0)</f>
        <v>0</v>
      </c>
    </row>
    <row r="381" customFormat="false" ht="30" hidden="false" customHeight="true" outlineLevel="0" collapsed="false">
      <c r="A381" s="30"/>
      <c r="B381" s="31"/>
      <c r="C381" s="30"/>
      <c r="D381" s="32"/>
      <c r="E381" s="30"/>
      <c r="F381" s="30"/>
      <c r="G381" s="30"/>
      <c r="H381" s="30"/>
      <c r="I381" s="19" t="n">
        <f aca="false">IF(L381&lt;&gt;"Correcto",0,IF(F381="Activa",B381/C381,0))</f>
        <v>0</v>
      </c>
      <c r="J381" s="19" t="n">
        <f aca="false">I381*12</f>
        <v>0</v>
      </c>
      <c r="K381" s="20" t="str">
        <f aca="false">IF(AND(L381="Correcto",ISNUMBER(D381),OR(E381="",AND(ISNUMBER(E381),E381&gt;=0))),D381-N(E381),"")</f>
        <v/>
      </c>
      <c r="L381" s="9" t="str">
        <f aca="false">IFERROR(IF(COUNTA(A381:H381)=0,"",IF(OR(A381="",NOT(ISNUMBER(B381)),B381&lt;0,NOT(ISNUMBER(C381)),C381&lt;1,MOD(C381,1)&lt;&gt;0,AND(F381&lt;&gt;"Activa",F381&lt;&gt;"Cancelada")),"REVISAR coste","Correcto")),"REVISAR coste")</f>
        <v/>
      </c>
      <c r="M381" s="21" t="str">
        <f aca="false">IF(A381="","",IF(L381&lt;&gt;"Correcto","Revisar coste",IF(F381="Cancelada","Baja efectiva",IF(NOT(ISNUMBER(K381)),"Completar fecha/preaviso",IF(D381&lt;Resumen!$E$4,"Cargo vencido",IF(K381&lt;Resumen!$E$4,"Preaviso vencido",IF(K381&lt;=Resumen!$E$4+7,"Revisar en 7 días","Más adelante")))))))</f>
        <v/>
      </c>
      <c r="N381" s="22" t="n">
        <f aca="false">IF(AND(F381="Activa",L381="Correcto",ISNUMBER(K381)),K381+ROW()/10000,1000000000)</f>
        <v>1000000000</v>
      </c>
      <c r="O381" s="23" t="str">
        <f aca="false">IF(AND(ISNUMBER(G381),G381&gt;0,L381="Correcto"),I381/G381,"n.a.")</f>
        <v>n.a.</v>
      </c>
      <c r="P381" s="0" t="n">
        <f aca="false">IF(COUNTA(A381:H381)&gt;0,ROW(),0)</f>
        <v>0</v>
      </c>
    </row>
    <row r="382" customFormat="false" ht="30" hidden="false" customHeight="true" outlineLevel="0" collapsed="false">
      <c r="A382" s="30"/>
      <c r="B382" s="31"/>
      <c r="C382" s="30"/>
      <c r="D382" s="32"/>
      <c r="E382" s="30"/>
      <c r="F382" s="30"/>
      <c r="G382" s="30"/>
      <c r="H382" s="30"/>
      <c r="I382" s="19" t="n">
        <f aca="false">IF(L382&lt;&gt;"Correcto",0,IF(F382="Activa",B382/C382,0))</f>
        <v>0</v>
      </c>
      <c r="J382" s="19" t="n">
        <f aca="false">I382*12</f>
        <v>0</v>
      </c>
      <c r="K382" s="20" t="str">
        <f aca="false">IF(AND(L382="Correcto",ISNUMBER(D382),OR(E382="",AND(ISNUMBER(E382),E382&gt;=0))),D382-N(E382),"")</f>
        <v/>
      </c>
      <c r="L382" s="9" t="str">
        <f aca="false">IFERROR(IF(COUNTA(A382:H382)=0,"",IF(OR(A382="",NOT(ISNUMBER(B382)),B382&lt;0,NOT(ISNUMBER(C382)),C382&lt;1,MOD(C382,1)&lt;&gt;0,AND(F382&lt;&gt;"Activa",F382&lt;&gt;"Cancelada")),"REVISAR coste","Correcto")),"REVISAR coste")</f>
        <v/>
      </c>
      <c r="M382" s="21" t="str">
        <f aca="false">IF(A382="","",IF(L382&lt;&gt;"Correcto","Revisar coste",IF(F382="Cancelada","Baja efectiva",IF(NOT(ISNUMBER(K382)),"Completar fecha/preaviso",IF(D382&lt;Resumen!$E$4,"Cargo vencido",IF(K382&lt;Resumen!$E$4,"Preaviso vencido",IF(K382&lt;=Resumen!$E$4+7,"Revisar en 7 días","Más adelante")))))))</f>
        <v/>
      </c>
      <c r="N382" s="22" t="n">
        <f aca="false">IF(AND(F382="Activa",L382="Correcto",ISNUMBER(K382)),K382+ROW()/10000,1000000000)</f>
        <v>1000000000</v>
      </c>
      <c r="O382" s="23" t="str">
        <f aca="false">IF(AND(ISNUMBER(G382),G382&gt;0,L382="Correcto"),I382/G382,"n.a.")</f>
        <v>n.a.</v>
      </c>
      <c r="P382" s="0" t="n">
        <f aca="false">IF(COUNTA(A382:H382)&gt;0,ROW(),0)</f>
        <v>0</v>
      </c>
    </row>
    <row r="383" customFormat="false" ht="30" hidden="false" customHeight="true" outlineLevel="0" collapsed="false">
      <c r="A383" s="30"/>
      <c r="B383" s="31"/>
      <c r="C383" s="30"/>
      <c r="D383" s="32"/>
      <c r="E383" s="30"/>
      <c r="F383" s="30"/>
      <c r="G383" s="30"/>
      <c r="H383" s="30"/>
      <c r="I383" s="19" t="n">
        <f aca="false">IF(L383&lt;&gt;"Correcto",0,IF(F383="Activa",B383/C383,0))</f>
        <v>0</v>
      </c>
      <c r="J383" s="19" t="n">
        <f aca="false">I383*12</f>
        <v>0</v>
      </c>
      <c r="K383" s="20" t="str">
        <f aca="false">IF(AND(L383="Correcto",ISNUMBER(D383),OR(E383="",AND(ISNUMBER(E383),E383&gt;=0))),D383-N(E383),"")</f>
        <v/>
      </c>
      <c r="L383" s="9" t="str">
        <f aca="false">IFERROR(IF(COUNTA(A383:H383)=0,"",IF(OR(A383="",NOT(ISNUMBER(B383)),B383&lt;0,NOT(ISNUMBER(C383)),C383&lt;1,MOD(C383,1)&lt;&gt;0,AND(F383&lt;&gt;"Activa",F383&lt;&gt;"Cancelada")),"REVISAR coste","Correcto")),"REVISAR coste")</f>
        <v/>
      </c>
      <c r="M383" s="21" t="str">
        <f aca="false">IF(A383="","",IF(L383&lt;&gt;"Correcto","Revisar coste",IF(F383="Cancelada","Baja efectiva",IF(NOT(ISNUMBER(K383)),"Completar fecha/preaviso",IF(D383&lt;Resumen!$E$4,"Cargo vencido",IF(K383&lt;Resumen!$E$4,"Preaviso vencido",IF(K383&lt;=Resumen!$E$4+7,"Revisar en 7 días","Más adelante")))))))</f>
        <v/>
      </c>
      <c r="N383" s="22" t="n">
        <f aca="false">IF(AND(F383="Activa",L383="Correcto",ISNUMBER(K383)),K383+ROW()/10000,1000000000)</f>
        <v>1000000000</v>
      </c>
      <c r="O383" s="23" t="str">
        <f aca="false">IF(AND(ISNUMBER(G383),G383&gt;0,L383="Correcto"),I383/G383,"n.a.")</f>
        <v>n.a.</v>
      </c>
      <c r="P383" s="0" t="n">
        <f aca="false">IF(COUNTA(A383:H383)&gt;0,ROW(),0)</f>
        <v>0</v>
      </c>
    </row>
    <row r="384" customFormat="false" ht="30" hidden="false" customHeight="true" outlineLevel="0" collapsed="false">
      <c r="A384" s="30"/>
      <c r="B384" s="31"/>
      <c r="C384" s="30"/>
      <c r="D384" s="32"/>
      <c r="E384" s="30"/>
      <c r="F384" s="30"/>
      <c r="G384" s="30"/>
      <c r="H384" s="30"/>
      <c r="I384" s="19" t="n">
        <f aca="false">IF(L384&lt;&gt;"Correcto",0,IF(F384="Activa",B384/C384,0))</f>
        <v>0</v>
      </c>
      <c r="J384" s="19" t="n">
        <f aca="false">I384*12</f>
        <v>0</v>
      </c>
      <c r="K384" s="20" t="str">
        <f aca="false">IF(AND(L384="Correcto",ISNUMBER(D384),OR(E384="",AND(ISNUMBER(E384),E384&gt;=0))),D384-N(E384),"")</f>
        <v/>
      </c>
      <c r="L384" s="9" t="str">
        <f aca="false">IFERROR(IF(COUNTA(A384:H384)=0,"",IF(OR(A384="",NOT(ISNUMBER(B384)),B384&lt;0,NOT(ISNUMBER(C384)),C384&lt;1,MOD(C384,1)&lt;&gt;0,AND(F384&lt;&gt;"Activa",F384&lt;&gt;"Cancelada")),"REVISAR coste","Correcto")),"REVISAR coste")</f>
        <v/>
      </c>
      <c r="M384" s="21" t="str">
        <f aca="false">IF(A384="","",IF(L384&lt;&gt;"Correcto","Revisar coste",IF(F384="Cancelada","Baja efectiva",IF(NOT(ISNUMBER(K384)),"Completar fecha/preaviso",IF(D384&lt;Resumen!$E$4,"Cargo vencido",IF(K384&lt;Resumen!$E$4,"Preaviso vencido",IF(K384&lt;=Resumen!$E$4+7,"Revisar en 7 días","Más adelante")))))))</f>
        <v/>
      </c>
      <c r="N384" s="22" t="n">
        <f aca="false">IF(AND(F384="Activa",L384="Correcto",ISNUMBER(K384)),K384+ROW()/10000,1000000000)</f>
        <v>1000000000</v>
      </c>
      <c r="O384" s="23" t="str">
        <f aca="false">IF(AND(ISNUMBER(G384),G384&gt;0,L384="Correcto"),I384/G384,"n.a.")</f>
        <v>n.a.</v>
      </c>
      <c r="P384" s="0" t="n">
        <f aca="false">IF(COUNTA(A384:H384)&gt;0,ROW(),0)</f>
        <v>0</v>
      </c>
    </row>
    <row r="385" customFormat="false" ht="30" hidden="false" customHeight="true" outlineLevel="0" collapsed="false">
      <c r="A385" s="30"/>
      <c r="B385" s="31"/>
      <c r="C385" s="30"/>
      <c r="D385" s="32"/>
      <c r="E385" s="30"/>
      <c r="F385" s="30"/>
      <c r="G385" s="30"/>
      <c r="H385" s="30"/>
      <c r="I385" s="19" t="n">
        <f aca="false">IF(L385&lt;&gt;"Correcto",0,IF(F385="Activa",B385/C385,0))</f>
        <v>0</v>
      </c>
      <c r="J385" s="19" t="n">
        <f aca="false">I385*12</f>
        <v>0</v>
      </c>
      <c r="K385" s="20" t="str">
        <f aca="false">IF(AND(L385="Correcto",ISNUMBER(D385),OR(E385="",AND(ISNUMBER(E385),E385&gt;=0))),D385-N(E385),"")</f>
        <v/>
      </c>
      <c r="L385" s="9" t="str">
        <f aca="false">IFERROR(IF(COUNTA(A385:H385)=0,"",IF(OR(A385="",NOT(ISNUMBER(B385)),B385&lt;0,NOT(ISNUMBER(C385)),C385&lt;1,MOD(C385,1)&lt;&gt;0,AND(F385&lt;&gt;"Activa",F385&lt;&gt;"Cancelada")),"REVISAR coste","Correcto")),"REVISAR coste")</f>
        <v/>
      </c>
      <c r="M385" s="21" t="str">
        <f aca="false">IF(A385="","",IF(L385&lt;&gt;"Correcto","Revisar coste",IF(F385="Cancelada","Baja efectiva",IF(NOT(ISNUMBER(K385)),"Completar fecha/preaviso",IF(D385&lt;Resumen!$E$4,"Cargo vencido",IF(K385&lt;Resumen!$E$4,"Preaviso vencido",IF(K385&lt;=Resumen!$E$4+7,"Revisar en 7 días","Más adelante")))))))</f>
        <v/>
      </c>
      <c r="N385" s="22" t="n">
        <f aca="false">IF(AND(F385="Activa",L385="Correcto",ISNUMBER(K385)),K385+ROW()/10000,1000000000)</f>
        <v>1000000000</v>
      </c>
      <c r="O385" s="23" t="str">
        <f aca="false">IF(AND(ISNUMBER(G385),G385&gt;0,L385="Correcto"),I385/G385,"n.a.")</f>
        <v>n.a.</v>
      </c>
      <c r="P385" s="0" t="n">
        <f aca="false">IF(COUNTA(A385:H385)&gt;0,ROW(),0)</f>
        <v>0</v>
      </c>
    </row>
    <row r="386" customFormat="false" ht="30" hidden="false" customHeight="true" outlineLevel="0" collapsed="false">
      <c r="A386" s="30"/>
      <c r="B386" s="31"/>
      <c r="C386" s="30"/>
      <c r="D386" s="32"/>
      <c r="E386" s="30"/>
      <c r="F386" s="30"/>
      <c r="G386" s="30"/>
      <c r="H386" s="30"/>
      <c r="I386" s="19" t="n">
        <f aca="false">IF(L386&lt;&gt;"Correcto",0,IF(F386="Activa",B386/C386,0))</f>
        <v>0</v>
      </c>
      <c r="J386" s="19" t="n">
        <f aca="false">I386*12</f>
        <v>0</v>
      </c>
      <c r="K386" s="20" t="str">
        <f aca="false">IF(AND(L386="Correcto",ISNUMBER(D386),OR(E386="",AND(ISNUMBER(E386),E386&gt;=0))),D386-N(E386),"")</f>
        <v/>
      </c>
      <c r="L386" s="9" t="str">
        <f aca="false">IFERROR(IF(COUNTA(A386:H386)=0,"",IF(OR(A386="",NOT(ISNUMBER(B386)),B386&lt;0,NOT(ISNUMBER(C386)),C386&lt;1,MOD(C386,1)&lt;&gt;0,AND(F386&lt;&gt;"Activa",F386&lt;&gt;"Cancelada")),"REVISAR coste","Correcto")),"REVISAR coste")</f>
        <v/>
      </c>
      <c r="M386" s="21" t="str">
        <f aca="false">IF(A386="","",IF(L386&lt;&gt;"Correcto","Revisar coste",IF(F386="Cancelada","Baja efectiva",IF(NOT(ISNUMBER(K386)),"Completar fecha/preaviso",IF(D386&lt;Resumen!$E$4,"Cargo vencido",IF(K386&lt;Resumen!$E$4,"Preaviso vencido",IF(K386&lt;=Resumen!$E$4+7,"Revisar en 7 días","Más adelante")))))))</f>
        <v/>
      </c>
      <c r="N386" s="22" t="n">
        <f aca="false">IF(AND(F386="Activa",L386="Correcto",ISNUMBER(K386)),K386+ROW()/10000,1000000000)</f>
        <v>1000000000</v>
      </c>
      <c r="O386" s="23" t="str">
        <f aca="false">IF(AND(ISNUMBER(G386),G386&gt;0,L386="Correcto"),I386/G386,"n.a.")</f>
        <v>n.a.</v>
      </c>
      <c r="P386" s="0" t="n">
        <f aca="false">IF(COUNTA(A386:H386)&gt;0,ROW(),0)</f>
        <v>0</v>
      </c>
    </row>
    <row r="387" customFormat="false" ht="30" hidden="false" customHeight="true" outlineLevel="0" collapsed="false">
      <c r="A387" s="30"/>
      <c r="B387" s="31"/>
      <c r="C387" s="30"/>
      <c r="D387" s="32"/>
      <c r="E387" s="30"/>
      <c r="F387" s="30"/>
      <c r="G387" s="30"/>
      <c r="H387" s="30"/>
      <c r="I387" s="19" t="n">
        <f aca="false">IF(L387&lt;&gt;"Correcto",0,IF(F387="Activa",B387/C387,0))</f>
        <v>0</v>
      </c>
      <c r="J387" s="19" t="n">
        <f aca="false">I387*12</f>
        <v>0</v>
      </c>
      <c r="K387" s="20" t="str">
        <f aca="false">IF(AND(L387="Correcto",ISNUMBER(D387),OR(E387="",AND(ISNUMBER(E387),E387&gt;=0))),D387-N(E387),"")</f>
        <v/>
      </c>
      <c r="L387" s="9" t="str">
        <f aca="false">IFERROR(IF(COUNTA(A387:H387)=0,"",IF(OR(A387="",NOT(ISNUMBER(B387)),B387&lt;0,NOT(ISNUMBER(C387)),C387&lt;1,MOD(C387,1)&lt;&gt;0,AND(F387&lt;&gt;"Activa",F387&lt;&gt;"Cancelada")),"REVISAR coste","Correcto")),"REVISAR coste")</f>
        <v/>
      </c>
      <c r="M387" s="21" t="str">
        <f aca="false">IF(A387="","",IF(L387&lt;&gt;"Correcto","Revisar coste",IF(F387="Cancelada","Baja efectiva",IF(NOT(ISNUMBER(K387)),"Completar fecha/preaviso",IF(D387&lt;Resumen!$E$4,"Cargo vencido",IF(K387&lt;Resumen!$E$4,"Preaviso vencido",IF(K387&lt;=Resumen!$E$4+7,"Revisar en 7 días","Más adelante")))))))</f>
        <v/>
      </c>
      <c r="N387" s="22" t="n">
        <f aca="false">IF(AND(F387="Activa",L387="Correcto",ISNUMBER(K387)),K387+ROW()/10000,1000000000)</f>
        <v>1000000000</v>
      </c>
      <c r="O387" s="23" t="str">
        <f aca="false">IF(AND(ISNUMBER(G387),G387&gt;0,L387="Correcto"),I387/G387,"n.a.")</f>
        <v>n.a.</v>
      </c>
      <c r="P387" s="0" t="n">
        <f aca="false">IF(COUNTA(A387:H387)&gt;0,ROW(),0)</f>
        <v>0</v>
      </c>
    </row>
    <row r="388" customFormat="false" ht="30" hidden="false" customHeight="true" outlineLevel="0" collapsed="false">
      <c r="A388" s="30"/>
      <c r="B388" s="31"/>
      <c r="C388" s="30"/>
      <c r="D388" s="32"/>
      <c r="E388" s="30"/>
      <c r="F388" s="30"/>
      <c r="G388" s="30"/>
      <c r="H388" s="30"/>
      <c r="I388" s="19" t="n">
        <f aca="false">IF(L388&lt;&gt;"Correcto",0,IF(F388="Activa",B388/C388,0))</f>
        <v>0</v>
      </c>
      <c r="J388" s="19" t="n">
        <f aca="false">I388*12</f>
        <v>0</v>
      </c>
      <c r="K388" s="20" t="str">
        <f aca="false">IF(AND(L388="Correcto",ISNUMBER(D388),OR(E388="",AND(ISNUMBER(E388),E388&gt;=0))),D388-N(E388),"")</f>
        <v/>
      </c>
      <c r="L388" s="9" t="str">
        <f aca="false">IFERROR(IF(COUNTA(A388:H388)=0,"",IF(OR(A388="",NOT(ISNUMBER(B388)),B388&lt;0,NOT(ISNUMBER(C388)),C388&lt;1,MOD(C388,1)&lt;&gt;0,AND(F388&lt;&gt;"Activa",F388&lt;&gt;"Cancelada")),"REVISAR coste","Correcto")),"REVISAR coste")</f>
        <v/>
      </c>
      <c r="M388" s="21" t="str">
        <f aca="false">IF(A388="","",IF(L388&lt;&gt;"Correcto","Revisar coste",IF(F388="Cancelada","Baja efectiva",IF(NOT(ISNUMBER(K388)),"Completar fecha/preaviso",IF(D388&lt;Resumen!$E$4,"Cargo vencido",IF(K388&lt;Resumen!$E$4,"Preaviso vencido",IF(K388&lt;=Resumen!$E$4+7,"Revisar en 7 días","Más adelante")))))))</f>
        <v/>
      </c>
      <c r="N388" s="22" t="n">
        <f aca="false">IF(AND(F388="Activa",L388="Correcto",ISNUMBER(K388)),K388+ROW()/10000,1000000000)</f>
        <v>1000000000</v>
      </c>
      <c r="O388" s="23" t="str">
        <f aca="false">IF(AND(ISNUMBER(G388),G388&gt;0,L388="Correcto"),I388/G388,"n.a.")</f>
        <v>n.a.</v>
      </c>
      <c r="P388" s="0" t="n">
        <f aca="false">IF(COUNTA(A388:H388)&gt;0,ROW(),0)</f>
        <v>0</v>
      </c>
    </row>
    <row r="389" customFormat="false" ht="30" hidden="false" customHeight="true" outlineLevel="0" collapsed="false">
      <c r="A389" s="30"/>
      <c r="B389" s="31"/>
      <c r="C389" s="30"/>
      <c r="D389" s="32"/>
      <c r="E389" s="30"/>
      <c r="F389" s="30"/>
      <c r="G389" s="30"/>
      <c r="H389" s="30"/>
      <c r="I389" s="19" t="n">
        <f aca="false">IF(L389&lt;&gt;"Correcto",0,IF(F389="Activa",B389/C389,0))</f>
        <v>0</v>
      </c>
      <c r="J389" s="19" t="n">
        <f aca="false">I389*12</f>
        <v>0</v>
      </c>
      <c r="K389" s="20" t="str">
        <f aca="false">IF(AND(L389="Correcto",ISNUMBER(D389),OR(E389="",AND(ISNUMBER(E389),E389&gt;=0))),D389-N(E389),"")</f>
        <v/>
      </c>
      <c r="L389" s="9" t="str">
        <f aca="false">IFERROR(IF(COUNTA(A389:H389)=0,"",IF(OR(A389="",NOT(ISNUMBER(B389)),B389&lt;0,NOT(ISNUMBER(C389)),C389&lt;1,MOD(C389,1)&lt;&gt;0,AND(F389&lt;&gt;"Activa",F389&lt;&gt;"Cancelada")),"REVISAR coste","Correcto")),"REVISAR coste")</f>
        <v/>
      </c>
      <c r="M389" s="21" t="str">
        <f aca="false">IF(A389="","",IF(L389&lt;&gt;"Correcto","Revisar coste",IF(F389="Cancelada","Baja efectiva",IF(NOT(ISNUMBER(K389)),"Completar fecha/preaviso",IF(D389&lt;Resumen!$E$4,"Cargo vencido",IF(K389&lt;Resumen!$E$4,"Preaviso vencido",IF(K389&lt;=Resumen!$E$4+7,"Revisar en 7 días","Más adelante")))))))</f>
        <v/>
      </c>
      <c r="N389" s="22" t="n">
        <f aca="false">IF(AND(F389="Activa",L389="Correcto",ISNUMBER(K389)),K389+ROW()/10000,1000000000)</f>
        <v>1000000000</v>
      </c>
      <c r="O389" s="23" t="str">
        <f aca="false">IF(AND(ISNUMBER(G389),G389&gt;0,L389="Correcto"),I389/G389,"n.a.")</f>
        <v>n.a.</v>
      </c>
      <c r="P389" s="0" t="n">
        <f aca="false">IF(COUNTA(A389:H389)&gt;0,ROW(),0)</f>
        <v>0</v>
      </c>
    </row>
    <row r="390" customFormat="false" ht="30" hidden="false" customHeight="true" outlineLevel="0" collapsed="false">
      <c r="A390" s="30"/>
      <c r="B390" s="31"/>
      <c r="C390" s="30"/>
      <c r="D390" s="32"/>
      <c r="E390" s="30"/>
      <c r="F390" s="30"/>
      <c r="G390" s="30"/>
      <c r="H390" s="30"/>
      <c r="I390" s="19" t="n">
        <f aca="false">IF(L390&lt;&gt;"Correcto",0,IF(F390="Activa",B390/C390,0))</f>
        <v>0</v>
      </c>
      <c r="J390" s="19" t="n">
        <f aca="false">I390*12</f>
        <v>0</v>
      </c>
      <c r="K390" s="20" t="str">
        <f aca="false">IF(AND(L390="Correcto",ISNUMBER(D390),OR(E390="",AND(ISNUMBER(E390),E390&gt;=0))),D390-N(E390),"")</f>
        <v/>
      </c>
      <c r="L390" s="9" t="str">
        <f aca="false">IFERROR(IF(COUNTA(A390:H390)=0,"",IF(OR(A390="",NOT(ISNUMBER(B390)),B390&lt;0,NOT(ISNUMBER(C390)),C390&lt;1,MOD(C390,1)&lt;&gt;0,AND(F390&lt;&gt;"Activa",F390&lt;&gt;"Cancelada")),"REVISAR coste","Correcto")),"REVISAR coste")</f>
        <v/>
      </c>
      <c r="M390" s="21" t="str">
        <f aca="false">IF(A390="","",IF(L390&lt;&gt;"Correcto","Revisar coste",IF(F390="Cancelada","Baja efectiva",IF(NOT(ISNUMBER(K390)),"Completar fecha/preaviso",IF(D390&lt;Resumen!$E$4,"Cargo vencido",IF(K390&lt;Resumen!$E$4,"Preaviso vencido",IF(K390&lt;=Resumen!$E$4+7,"Revisar en 7 días","Más adelante")))))))</f>
        <v/>
      </c>
      <c r="N390" s="22" t="n">
        <f aca="false">IF(AND(F390="Activa",L390="Correcto",ISNUMBER(K390)),K390+ROW()/10000,1000000000)</f>
        <v>1000000000</v>
      </c>
      <c r="O390" s="23" t="str">
        <f aca="false">IF(AND(ISNUMBER(G390),G390&gt;0,L390="Correcto"),I390/G390,"n.a.")</f>
        <v>n.a.</v>
      </c>
      <c r="P390" s="0" t="n">
        <f aca="false">IF(COUNTA(A390:H390)&gt;0,ROW(),0)</f>
        <v>0</v>
      </c>
    </row>
    <row r="391" customFormat="false" ht="30" hidden="false" customHeight="true" outlineLevel="0" collapsed="false">
      <c r="A391" s="30"/>
      <c r="B391" s="31"/>
      <c r="C391" s="30"/>
      <c r="D391" s="32"/>
      <c r="E391" s="30"/>
      <c r="F391" s="30"/>
      <c r="G391" s="30"/>
      <c r="H391" s="30"/>
      <c r="I391" s="19" t="n">
        <f aca="false">IF(L391&lt;&gt;"Correcto",0,IF(F391="Activa",B391/C391,0))</f>
        <v>0</v>
      </c>
      <c r="J391" s="19" t="n">
        <f aca="false">I391*12</f>
        <v>0</v>
      </c>
      <c r="K391" s="20" t="str">
        <f aca="false">IF(AND(L391="Correcto",ISNUMBER(D391),OR(E391="",AND(ISNUMBER(E391),E391&gt;=0))),D391-N(E391),"")</f>
        <v/>
      </c>
      <c r="L391" s="9" t="str">
        <f aca="false">IFERROR(IF(COUNTA(A391:H391)=0,"",IF(OR(A391="",NOT(ISNUMBER(B391)),B391&lt;0,NOT(ISNUMBER(C391)),C391&lt;1,MOD(C391,1)&lt;&gt;0,AND(F391&lt;&gt;"Activa",F391&lt;&gt;"Cancelada")),"REVISAR coste","Correcto")),"REVISAR coste")</f>
        <v/>
      </c>
      <c r="M391" s="21" t="str">
        <f aca="false">IF(A391="","",IF(L391&lt;&gt;"Correcto","Revisar coste",IF(F391="Cancelada","Baja efectiva",IF(NOT(ISNUMBER(K391)),"Completar fecha/preaviso",IF(D391&lt;Resumen!$E$4,"Cargo vencido",IF(K391&lt;Resumen!$E$4,"Preaviso vencido",IF(K391&lt;=Resumen!$E$4+7,"Revisar en 7 días","Más adelante")))))))</f>
        <v/>
      </c>
      <c r="N391" s="22" t="n">
        <f aca="false">IF(AND(F391="Activa",L391="Correcto",ISNUMBER(K391)),K391+ROW()/10000,1000000000)</f>
        <v>1000000000</v>
      </c>
      <c r="O391" s="23" t="str">
        <f aca="false">IF(AND(ISNUMBER(G391),G391&gt;0,L391="Correcto"),I391/G391,"n.a.")</f>
        <v>n.a.</v>
      </c>
      <c r="P391" s="0" t="n">
        <f aca="false">IF(COUNTA(A391:H391)&gt;0,ROW(),0)</f>
        <v>0</v>
      </c>
    </row>
    <row r="392" customFormat="false" ht="30" hidden="false" customHeight="true" outlineLevel="0" collapsed="false">
      <c r="A392" s="30"/>
      <c r="B392" s="31"/>
      <c r="C392" s="30"/>
      <c r="D392" s="32"/>
      <c r="E392" s="30"/>
      <c r="F392" s="30"/>
      <c r="G392" s="30"/>
      <c r="H392" s="30"/>
      <c r="I392" s="19" t="n">
        <f aca="false">IF(L392&lt;&gt;"Correcto",0,IF(F392="Activa",B392/C392,0))</f>
        <v>0</v>
      </c>
      <c r="J392" s="19" t="n">
        <f aca="false">I392*12</f>
        <v>0</v>
      </c>
      <c r="K392" s="20" t="str">
        <f aca="false">IF(AND(L392="Correcto",ISNUMBER(D392),OR(E392="",AND(ISNUMBER(E392),E392&gt;=0))),D392-N(E392),"")</f>
        <v/>
      </c>
      <c r="L392" s="9" t="str">
        <f aca="false">IFERROR(IF(COUNTA(A392:H392)=0,"",IF(OR(A392="",NOT(ISNUMBER(B392)),B392&lt;0,NOT(ISNUMBER(C392)),C392&lt;1,MOD(C392,1)&lt;&gt;0,AND(F392&lt;&gt;"Activa",F392&lt;&gt;"Cancelada")),"REVISAR coste","Correcto")),"REVISAR coste")</f>
        <v/>
      </c>
      <c r="M392" s="21" t="str">
        <f aca="false">IF(A392="","",IF(L392&lt;&gt;"Correcto","Revisar coste",IF(F392="Cancelada","Baja efectiva",IF(NOT(ISNUMBER(K392)),"Completar fecha/preaviso",IF(D392&lt;Resumen!$E$4,"Cargo vencido",IF(K392&lt;Resumen!$E$4,"Preaviso vencido",IF(K392&lt;=Resumen!$E$4+7,"Revisar en 7 días","Más adelante")))))))</f>
        <v/>
      </c>
      <c r="N392" s="22" t="n">
        <f aca="false">IF(AND(F392="Activa",L392="Correcto",ISNUMBER(K392)),K392+ROW()/10000,1000000000)</f>
        <v>1000000000</v>
      </c>
      <c r="O392" s="23" t="str">
        <f aca="false">IF(AND(ISNUMBER(G392),G392&gt;0,L392="Correcto"),I392/G392,"n.a.")</f>
        <v>n.a.</v>
      </c>
      <c r="P392" s="0" t="n">
        <f aca="false">IF(COUNTA(A392:H392)&gt;0,ROW(),0)</f>
        <v>0</v>
      </c>
    </row>
    <row r="393" customFormat="false" ht="30" hidden="false" customHeight="true" outlineLevel="0" collapsed="false">
      <c r="A393" s="30"/>
      <c r="B393" s="31"/>
      <c r="C393" s="30"/>
      <c r="D393" s="32"/>
      <c r="E393" s="30"/>
      <c r="F393" s="30"/>
      <c r="G393" s="30"/>
      <c r="H393" s="30"/>
      <c r="I393" s="19" t="n">
        <f aca="false">IF(L393&lt;&gt;"Correcto",0,IF(F393="Activa",B393/C393,0))</f>
        <v>0</v>
      </c>
      <c r="J393" s="19" t="n">
        <f aca="false">I393*12</f>
        <v>0</v>
      </c>
      <c r="K393" s="20" t="str">
        <f aca="false">IF(AND(L393="Correcto",ISNUMBER(D393),OR(E393="",AND(ISNUMBER(E393),E393&gt;=0))),D393-N(E393),"")</f>
        <v/>
      </c>
      <c r="L393" s="9" t="str">
        <f aca="false">IFERROR(IF(COUNTA(A393:H393)=0,"",IF(OR(A393="",NOT(ISNUMBER(B393)),B393&lt;0,NOT(ISNUMBER(C393)),C393&lt;1,MOD(C393,1)&lt;&gt;0,AND(F393&lt;&gt;"Activa",F393&lt;&gt;"Cancelada")),"REVISAR coste","Correcto")),"REVISAR coste")</f>
        <v/>
      </c>
      <c r="M393" s="21" t="str">
        <f aca="false">IF(A393="","",IF(L393&lt;&gt;"Correcto","Revisar coste",IF(F393="Cancelada","Baja efectiva",IF(NOT(ISNUMBER(K393)),"Completar fecha/preaviso",IF(D393&lt;Resumen!$E$4,"Cargo vencido",IF(K393&lt;Resumen!$E$4,"Preaviso vencido",IF(K393&lt;=Resumen!$E$4+7,"Revisar en 7 días","Más adelante")))))))</f>
        <v/>
      </c>
      <c r="N393" s="22" t="n">
        <f aca="false">IF(AND(F393="Activa",L393="Correcto",ISNUMBER(K393)),K393+ROW()/10000,1000000000)</f>
        <v>1000000000</v>
      </c>
      <c r="O393" s="23" t="str">
        <f aca="false">IF(AND(ISNUMBER(G393),G393&gt;0,L393="Correcto"),I393/G393,"n.a.")</f>
        <v>n.a.</v>
      </c>
      <c r="P393" s="0" t="n">
        <f aca="false">IF(COUNTA(A393:H393)&gt;0,ROW(),0)</f>
        <v>0</v>
      </c>
    </row>
    <row r="394" customFormat="false" ht="30" hidden="false" customHeight="true" outlineLevel="0" collapsed="false">
      <c r="A394" s="30"/>
      <c r="B394" s="31"/>
      <c r="C394" s="30"/>
      <c r="D394" s="32"/>
      <c r="E394" s="30"/>
      <c r="F394" s="30"/>
      <c r="G394" s="30"/>
      <c r="H394" s="30"/>
      <c r="I394" s="19" t="n">
        <f aca="false">IF(L394&lt;&gt;"Correcto",0,IF(F394="Activa",B394/C394,0))</f>
        <v>0</v>
      </c>
      <c r="J394" s="19" t="n">
        <f aca="false">I394*12</f>
        <v>0</v>
      </c>
      <c r="K394" s="20" t="str">
        <f aca="false">IF(AND(L394="Correcto",ISNUMBER(D394),OR(E394="",AND(ISNUMBER(E394),E394&gt;=0))),D394-N(E394),"")</f>
        <v/>
      </c>
      <c r="L394" s="9" t="str">
        <f aca="false">IFERROR(IF(COUNTA(A394:H394)=0,"",IF(OR(A394="",NOT(ISNUMBER(B394)),B394&lt;0,NOT(ISNUMBER(C394)),C394&lt;1,MOD(C394,1)&lt;&gt;0,AND(F394&lt;&gt;"Activa",F394&lt;&gt;"Cancelada")),"REVISAR coste","Correcto")),"REVISAR coste")</f>
        <v/>
      </c>
      <c r="M394" s="21" t="str">
        <f aca="false">IF(A394="","",IF(L394&lt;&gt;"Correcto","Revisar coste",IF(F394="Cancelada","Baja efectiva",IF(NOT(ISNUMBER(K394)),"Completar fecha/preaviso",IF(D394&lt;Resumen!$E$4,"Cargo vencido",IF(K394&lt;Resumen!$E$4,"Preaviso vencido",IF(K394&lt;=Resumen!$E$4+7,"Revisar en 7 días","Más adelante")))))))</f>
        <v/>
      </c>
      <c r="N394" s="22" t="n">
        <f aca="false">IF(AND(F394="Activa",L394="Correcto",ISNUMBER(K394)),K394+ROW()/10000,1000000000)</f>
        <v>1000000000</v>
      </c>
      <c r="O394" s="23" t="str">
        <f aca="false">IF(AND(ISNUMBER(G394),G394&gt;0,L394="Correcto"),I394/G394,"n.a.")</f>
        <v>n.a.</v>
      </c>
      <c r="P394" s="0" t="n">
        <f aca="false">IF(COUNTA(A394:H394)&gt;0,ROW(),0)</f>
        <v>0</v>
      </c>
    </row>
    <row r="395" customFormat="false" ht="30" hidden="false" customHeight="true" outlineLevel="0" collapsed="false">
      <c r="A395" s="30"/>
      <c r="B395" s="31"/>
      <c r="C395" s="30"/>
      <c r="D395" s="32"/>
      <c r="E395" s="30"/>
      <c r="F395" s="30"/>
      <c r="G395" s="30"/>
      <c r="H395" s="30"/>
      <c r="I395" s="19" t="n">
        <f aca="false">IF(L395&lt;&gt;"Correcto",0,IF(F395="Activa",B395/C395,0))</f>
        <v>0</v>
      </c>
      <c r="J395" s="19" t="n">
        <f aca="false">I395*12</f>
        <v>0</v>
      </c>
      <c r="K395" s="20" t="str">
        <f aca="false">IF(AND(L395="Correcto",ISNUMBER(D395),OR(E395="",AND(ISNUMBER(E395),E395&gt;=0))),D395-N(E395),"")</f>
        <v/>
      </c>
      <c r="L395" s="9" t="str">
        <f aca="false">IFERROR(IF(COUNTA(A395:H395)=0,"",IF(OR(A395="",NOT(ISNUMBER(B395)),B395&lt;0,NOT(ISNUMBER(C395)),C395&lt;1,MOD(C395,1)&lt;&gt;0,AND(F395&lt;&gt;"Activa",F395&lt;&gt;"Cancelada")),"REVISAR coste","Correcto")),"REVISAR coste")</f>
        <v/>
      </c>
      <c r="M395" s="21" t="str">
        <f aca="false">IF(A395="","",IF(L395&lt;&gt;"Correcto","Revisar coste",IF(F395="Cancelada","Baja efectiva",IF(NOT(ISNUMBER(K395)),"Completar fecha/preaviso",IF(D395&lt;Resumen!$E$4,"Cargo vencido",IF(K395&lt;Resumen!$E$4,"Preaviso vencido",IF(K395&lt;=Resumen!$E$4+7,"Revisar en 7 días","Más adelante")))))))</f>
        <v/>
      </c>
      <c r="N395" s="22" t="n">
        <f aca="false">IF(AND(F395="Activa",L395="Correcto",ISNUMBER(K395)),K395+ROW()/10000,1000000000)</f>
        <v>1000000000</v>
      </c>
      <c r="O395" s="23" t="str">
        <f aca="false">IF(AND(ISNUMBER(G395),G395&gt;0,L395="Correcto"),I395/G395,"n.a.")</f>
        <v>n.a.</v>
      </c>
      <c r="P395" s="0" t="n">
        <f aca="false">IF(COUNTA(A395:H395)&gt;0,ROW(),0)</f>
        <v>0</v>
      </c>
    </row>
    <row r="396" customFormat="false" ht="30" hidden="false" customHeight="true" outlineLevel="0" collapsed="false">
      <c r="A396" s="30"/>
      <c r="B396" s="31"/>
      <c r="C396" s="30"/>
      <c r="D396" s="32"/>
      <c r="E396" s="30"/>
      <c r="F396" s="30"/>
      <c r="G396" s="30"/>
      <c r="H396" s="30"/>
      <c r="I396" s="19" t="n">
        <f aca="false">IF(L396&lt;&gt;"Correcto",0,IF(F396="Activa",B396/C396,0))</f>
        <v>0</v>
      </c>
      <c r="J396" s="19" t="n">
        <f aca="false">I396*12</f>
        <v>0</v>
      </c>
      <c r="K396" s="20" t="str">
        <f aca="false">IF(AND(L396="Correcto",ISNUMBER(D396),OR(E396="",AND(ISNUMBER(E396),E396&gt;=0))),D396-N(E396),"")</f>
        <v/>
      </c>
      <c r="L396" s="9" t="str">
        <f aca="false">IFERROR(IF(COUNTA(A396:H396)=0,"",IF(OR(A396="",NOT(ISNUMBER(B396)),B396&lt;0,NOT(ISNUMBER(C396)),C396&lt;1,MOD(C396,1)&lt;&gt;0,AND(F396&lt;&gt;"Activa",F396&lt;&gt;"Cancelada")),"REVISAR coste","Correcto")),"REVISAR coste")</f>
        <v/>
      </c>
      <c r="M396" s="21" t="str">
        <f aca="false">IF(A396="","",IF(L396&lt;&gt;"Correcto","Revisar coste",IF(F396="Cancelada","Baja efectiva",IF(NOT(ISNUMBER(K396)),"Completar fecha/preaviso",IF(D396&lt;Resumen!$E$4,"Cargo vencido",IF(K396&lt;Resumen!$E$4,"Preaviso vencido",IF(K396&lt;=Resumen!$E$4+7,"Revisar en 7 días","Más adelante")))))))</f>
        <v/>
      </c>
      <c r="N396" s="22" t="n">
        <f aca="false">IF(AND(F396="Activa",L396="Correcto",ISNUMBER(K396)),K396+ROW()/10000,1000000000)</f>
        <v>1000000000</v>
      </c>
      <c r="O396" s="23" t="str">
        <f aca="false">IF(AND(ISNUMBER(G396),G396&gt;0,L396="Correcto"),I396/G396,"n.a.")</f>
        <v>n.a.</v>
      </c>
      <c r="P396" s="0" t="n">
        <f aca="false">IF(COUNTA(A396:H396)&gt;0,ROW(),0)</f>
        <v>0</v>
      </c>
    </row>
    <row r="397" customFormat="false" ht="30" hidden="false" customHeight="true" outlineLevel="0" collapsed="false">
      <c r="A397" s="30"/>
      <c r="B397" s="31"/>
      <c r="C397" s="30"/>
      <c r="D397" s="32"/>
      <c r="E397" s="30"/>
      <c r="F397" s="30"/>
      <c r="G397" s="30"/>
      <c r="H397" s="30"/>
      <c r="I397" s="19" t="n">
        <f aca="false">IF(L397&lt;&gt;"Correcto",0,IF(F397="Activa",B397/C397,0))</f>
        <v>0</v>
      </c>
      <c r="J397" s="19" t="n">
        <f aca="false">I397*12</f>
        <v>0</v>
      </c>
      <c r="K397" s="20" t="str">
        <f aca="false">IF(AND(L397="Correcto",ISNUMBER(D397),OR(E397="",AND(ISNUMBER(E397),E397&gt;=0))),D397-N(E397),"")</f>
        <v/>
      </c>
      <c r="L397" s="9" t="str">
        <f aca="false">IFERROR(IF(COUNTA(A397:H397)=0,"",IF(OR(A397="",NOT(ISNUMBER(B397)),B397&lt;0,NOT(ISNUMBER(C397)),C397&lt;1,MOD(C397,1)&lt;&gt;0,AND(F397&lt;&gt;"Activa",F397&lt;&gt;"Cancelada")),"REVISAR coste","Correcto")),"REVISAR coste")</f>
        <v/>
      </c>
      <c r="M397" s="21" t="str">
        <f aca="false">IF(A397="","",IF(L397&lt;&gt;"Correcto","Revisar coste",IF(F397="Cancelada","Baja efectiva",IF(NOT(ISNUMBER(K397)),"Completar fecha/preaviso",IF(D397&lt;Resumen!$E$4,"Cargo vencido",IF(K397&lt;Resumen!$E$4,"Preaviso vencido",IF(K397&lt;=Resumen!$E$4+7,"Revisar en 7 días","Más adelante")))))))</f>
        <v/>
      </c>
      <c r="N397" s="22" t="n">
        <f aca="false">IF(AND(F397="Activa",L397="Correcto",ISNUMBER(K397)),K397+ROW()/10000,1000000000)</f>
        <v>1000000000</v>
      </c>
      <c r="O397" s="23" t="str">
        <f aca="false">IF(AND(ISNUMBER(G397),G397&gt;0,L397="Correcto"),I397/G397,"n.a.")</f>
        <v>n.a.</v>
      </c>
      <c r="P397" s="0" t="n">
        <f aca="false">IF(COUNTA(A397:H397)&gt;0,ROW(),0)</f>
        <v>0</v>
      </c>
    </row>
    <row r="398" customFormat="false" ht="30" hidden="false" customHeight="true" outlineLevel="0" collapsed="false">
      <c r="A398" s="30"/>
      <c r="B398" s="31"/>
      <c r="C398" s="30"/>
      <c r="D398" s="32"/>
      <c r="E398" s="30"/>
      <c r="F398" s="30"/>
      <c r="G398" s="30"/>
      <c r="H398" s="30"/>
      <c r="I398" s="19" t="n">
        <f aca="false">IF(L398&lt;&gt;"Correcto",0,IF(F398="Activa",B398/C398,0))</f>
        <v>0</v>
      </c>
      <c r="J398" s="19" t="n">
        <f aca="false">I398*12</f>
        <v>0</v>
      </c>
      <c r="K398" s="20" t="str">
        <f aca="false">IF(AND(L398="Correcto",ISNUMBER(D398),OR(E398="",AND(ISNUMBER(E398),E398&gt;=0))),D398-N(E398),"")</f>
        <v/>
      </c>
      <c r="L398" s="9" t="str">
        <f aca="false">IFERROR(IF(COUNTA(A398:H398)=0,"",IF(OR(A398="",NOT(ISNUMBER(B398)),B398&lt;0,NOT(ISNUMBER(C398)),C398&lt;1,MOD(C398,1)&lt;&gt;0,AND(F398&lt;&gt;"Activa",F398&lt;&gt;"Cancelada")),"REVISAR coste","Correcto")),"REVISAR coste")</f>
        <v/>
      </c>
      <c r="M398" s="21" t="str">
        <f aca="false">IF(A398="","",IF(L398&lt;&gt;"Correcto","Revisar coste",IF(F398="Cancelada","Baja efectiva",IF(NOT(ISNUMBER(K398)),"Completar fecha/preaviso",IF(D398&lt;Resumen!$E$4,"Cargo vencido",IF(K398&lt;Resumen!$E$4,"Preaviso vencido",IF(K398&lt;=Resumen!$E$4+7,"Revisar en 7 días","Más adelante")))))))</f>
        <v/>
      </c>
      <c r="N398" s="22" t="n">
        <f aca="false">IF(AND(F398="Activa",L398="Correcto",ISNUMBER(K398)),K398+ROW()/10000,1000000000)</f>
        <v>1000000000</v>
      </c>
      <c r="O398" s="23" t="str">
        <f aca="false">IF(AND(ISNUMBER(G398),G398&gt;0,L398="Correcto"),I398/G398,"n.a.")</f>
        <v>n.a.</v>
      </c>
      <c r="P398" s="0" t="n">
        <f aca="false">IF(COUNTA(A398:H398)&gt;0,ROW(),0)</f>
        <v>0</v>
      </c>
    </row>
    <row r="399" customFormat="false" ht="30" hidden="false" customHeight="true" outlineLevel="0" collapsed="false">
      <c r="A399" s="30"/>
      <c r="B399" s="31"/>
      <c r="C399" s="30"/>
      <c r="D399" s="32"/>
      <c r="E399" s="30"/>
      <c r="F399" s="30"/>
      <c r="G399" s="30"/>
      <c r="H399" s="30"/>
      <c r="I399" s="19" t="n">
        <f aca="false">IF(L399&lt;&gt;"Correcto",0,IF(F399="Activa",B399/C399,0))</f>
        <v>0</v>
      </c>
      <c r="J399" s="19" t="n">
        <f aca="false">I399*12</f>
        <v>0</v>
      </c>
      <c r="K399" s="20" t="str">
        <f aca="false">IF(AND(L399="Correcto",ISNUMBER(D399),OR(E399="",AND(ISNUMBER(E399),E399&gt;=0))),D399-N(E399),"")</f>
        <v/>
      </c>
      <c r="L399" s="9" t="str">
        <f aca="false">IFERROR(IF(COUNTA(A399:H399)=0,"",IF(OR(A399="",NOT(ISNUMBER(B399)),B399&lt;0,NOT(ISNUMBER(C399)),C399&lt;1,MOD(C399,1)&lt;&gt;0,AND(F399&lt;&gt;"Activa",F399&lt;&gt;"Cancelada")),"REVISAR coste","Correcto")),"REVISAR coste")</f>
        <v/>
      </c>
      <c r="M399" s="21" t="str">
        <f aca="false">IF(A399="","",IF(L399&lt;&gt;"Correcto","Revisar coste",IF(F399="Cancelada","Baja efectiva",IF(NOT(ISNUMBER(K399)),"Completar fecha/preaviso",IF(D399&lt;Resumen!$E$4,"Cargo vencido",IF(K399&lt;Resumen!$E$4,"Preaviso vencido",IF(K399&lt;=Resumen!$E$4+7,"Revisar en 7 días","Más adelante")))))))</f>
        <v/>
      </c>
      <c r="N399" s="22" t="n">
        <f aca="false">IF(AND(F399="Activa",L399="Correcto",ISNUMBER(K399)),K399+ROW()/10000,1000000000)</f>
        <v>1000000000</v>
      </c>
      <c r="O399" s="23" t="str">
        <f aca="false">IF(AND(ISNUMBER(G399),G399&gt;0,L399="Correcto"),I399/G399,"n.a.")</f>
        <v>n.a.</v>
      </c>
      <c r="P399" s="0" t="n">
        <f aca="false">IF(COUNTA(A399:H399)&gt;0,ROW(),0)</f>
        <v>0</v>
      </c>
    </row>
    <row r="400" customFormat="false" ht="30" hidden="false" customHeight="true" outlineLevel="0" collapsed="false">
      <c r="A400" s="30"/>
      <c r="B400" s="31"/>
      <c r="C400" s="30"/>
      <c r="D400" s="32"/>
      <c r="E400" s="30"/>
      <c r="F400" s="30"/>
      <c r="G400" s="30"/>
      <c r="H400" s="30"/>
      <c r="I400" s="19" t="n">
        <f aca="false">IF(L400&lt;&gt;"Correcto",0,IF(F400="Activa",B400/C400,0))</f>
        <v>0</v>
      </c>
      <c r="J400" s="19" t="n">
        <f aca="false">I400*12</f>
        <v>0</v>
      </c>
      <c r="K400" s="20" t="str">
        <f aca="false">IF(AND(L400="Correcto",ISNUMBER(D400),OR(E400="",AND(ISNUMBER(E400),E400&gt;=0))),D400-N(E400),"")</f>
        <v/>
      </c>
      <c r="L400" s="9" t="str">
        <f aca="false">IFERROR(IF(COUNTA(A400:H400)=0,"",IF(OR(A400="",NOT(ISNUMBER(B400)),B400&lt;0,NOT(ISNUMBER(C400)),C400&lt;1,MOD(C400,1)&lt;&gt;0,AND(F400&lt;&gt;"Activa",F400&lt;&gt;"Cancelada")),"REVISAR coste","Correcto")),"REVISAR coste")</f>
        <v/>
      </c>
      <c r="M400" s="21" t="str">
        <f aca="false">IF(A400="","",IF(L400&lt;&gt;"Correcto","Revisar coste",IF(F400="Cancelada","Baja efectiva",IF(NOT(ISNUMBER(K400)),"Completar fecha/preaviso",IF(D400&lt;Resumen!$E$4,"Cargo vencido",IF(K400&lt;Resumen!$E$4,"Preaviso vencido",IF(K400&lt;=Resumen!$E$4+7,"Revisar en 7 días","Más adelante")))))))</f>
        <v/>
      </c>
      <c r="N400" s="22" t="n">
        <f aca="false">IF(AND(F400="Activa",L400="Correcto",ISNUMBER(K400)),K400+ROW()/10000,1000000000)</f>
        <v>1000000000</v>
      </c>
      <c r="O400" s="23" t="str">
        <f aca="false">IF(AND(ISNUMBER(G400),G400&gt;0,L400="Correcto"),I400/G400,"n.a.")</f>
        <v>n.a.</v>
      </c>
      <c r="P400" s="0" t="n">
        <f aca="false">IF(COUNTA(A400:H400)&gt;0,ROW(),0)</f>
        <v>0</v>
      </c>
    </row>
    <row r="401" customFormat="false" ht="30" hidden="false" customHeight="true" outlineLevel="0" collapsed="false">
      <c r="A401" s="30"/>
      <c r="B401" s="31"/>
      <c r="C401" s="30"/>
      <c r="D401" s="32"/>
      <c r="E401" s="30"/>
      <c r="F401" s="30"/>
      <c r="G401" s="30"/>
      <c r="H401" s="30"/>
      <c r="I401" s="19" t="n">
        <f aca="false">IF(L401&lt;&gt;"Correcto",0,IF(F401="Activa",B401/C401,0))</f>
        <v>0</v>
      </c>
      <c r="J401" s="19" t="n">
        <f aca="false">I401*12</f>
        <v>0</v>
      </c>
      <c r="K401" s="20" t="str">
        <f aca="false">IF(AND(L401="Correcto",ISNUMBER(D401),OR(E401="",AND(ISNUMBER(E401),E401&gt;=0))),D401-N(E401),"")</f>
        <v/>
      </c>
      <c r="L401" s="9" t="str">
        <f aca="false">IFERROR(IF(COUNTA(A401:H401)=0,"",IF(OR(A401="",NOT(ISNUMBER(B401)),B401&lt;0,NOT(ISNUMBER(C401)),C401&lt;1,MOD(C401,1)&lt;&gt;0,AND(F401&lt;&gt;"Activa",F401&lt;&gt;"Cancelada")),"REVISAR coste","Correcto")),"REVISAR coste")</f>
        <v/>
      </c>
      <c r="M401" s="21" t="str">
        <f aca="false">IF(A401="","",IF(L401&lt;&gt;"Correcto","Revisar coste",IF(F401="Cancelada","Baja efectiva",IF(NOT(ISNUMBER(K401)),"Completar fecha/preaviso",IF(D401&lt;Resumen!$E$4,"Cargo vencido",IF(K401&lt;Resumen!$E$4,"Preaviso vencido",IF(K401&lt;=Resumen!$E$4+7,"Revisar en 7 días","Más adelante")))))))</f>
        <v/>
      </c>
      <c r="N401" s="22" t="n">
        <f aca="false">IF(AND(F401="Activa",L401="Correcto",ISNUMBER(K401)),K401+ROW()/10000,1000000000)</f>
        <v>1000000000</v>
      </c>
      <c r="O401" s="23" t="str">
        <f aca="false">IF(AND(ISNUMBER(G401),G401&gt;0,L401="Correcto"),I401/G401,"n.a.")</f>
        <v>n.a.</v>
      </c>
      <c r="P401" s="0" t="n">
        <f aca="false">IF(COUNTA(A401:H401)&gt;0,ROW(),0)</f>
        <v>0</v>
      </c>
    </row>
    <row r="402" customFormat="false" ht="30" hidden="false" customHeight="true" outlineLevel="0" collapsed="false">
      <c r="A402" s="30"/>
      <c r="B402" s="31"/>
      <c r="C402" s="30"/>
      <c r="D402" s="32"/>
      <c r="E402" s="30"/>
      <c r="F402" s="30"/>
      <c r="G402" s="30"/>
      <c r="H402" s="30"/>
      <c r="I402" s="19" t="n">
        <f aca="false">IF(L402&lt;&gt;"Correcto",0,IF(F402="Activa",B402/C402,0))</f>
        <v>0</v>
      </c>
      <c r="J402" s="19" t="n">
        <f aca="false">I402*12</f>
        <v>0</v>
      </c>
      <c r="K402" s="20" t="str">
        <f aca="false">IF(AND(L402="Correcto",ISNUMBER(D402),OR(E402="",AND(ISNUMBER(E402),E402&gt;=0))),D402-N(E402),"")</f>
        <v/>
      </c>
      <c r="L402" s="9" t="str">
        <f aca="false">IFERROR(IF(COUNTA(A402:H402)=0,"",IF(OR(A402="",NOT(ISNUMBER(B402)),B402&lt;0,NOT(ISNUMBER(C402)),C402&lt;1,MOD(C402,1)&lt;&gt;0,AND(F402&lt;&gt;"Activa",F402&lt;&gt;"Cancelada")),"REVISAR coste","Correcto")),"REVISAR coste")</f>
        <v/>
      </c>
      <c r="M402" s="21" t="str">
        <f aca="false">IF(A402="","",IF(L402&lt;&gt;"Correcto","Revisar coste",IF(F402="Cancelada","Baja efectiva",IF(NOT(ISNUMBER(K402)),"Completar fecha/preaviso",IF(D402&lt;Resumen!$E$4,"Cargo vencido",IF(K402&lt;Resumen!$E$4,"Preaviso vencido",IF(K402&lt;=Resumen!$E$4+7,"Revisar en 7 días","Más adelante")))))))</f>
        <v/>
      </c>
      <c r="N402" s="22" t="n">
        <f aca="false">IF(AND(F402="Activa",L402="Correcto",ISNUMBER(K402)),K402+ROW()/10000,1000000000)</f>
        <v>1000000000</v>
      </c>
      <c r="O402" s="23" t="str">
        <f aca="false">IF(AND(ISNUMBER(G402),G402&gt;0,L402="Correcto"),I402/G402,"n.a.")</f>
        <v>n.a.</v>
      </c>
      <c r="P402" s="0" t="n">
        <f aca="false">IF(COUNTA(A402:H402)&gt;0,ROW(),0)</f>
        <v>0</v>
      </c>
    </row>
    <row r="403" customFormat="false" ht="30" hidden="false" customHeight="true" outlineLevel="0" collapsed="false">
      <c r="A403" s="30"/>
      <c r="B403" s="31"/>
      <c r="C403" s="30"/>
      <c r="D403" s="32"/>
      <c r="E403" s="30"/>
      <c r="F403" s="30"/>
      <c r="G403" s="30"/>
      <c r="H403" s="30"/>
      <c r="I403" s="19" t="n">
        <f aca="false">IF(L403&lt;&gt;"Correcto",0,IF(F403="Activa",B403/C403,0))</f>
        <v>0</v>
      </c>
      <c r="J403" s="19" t="n">
        <f aca="false">I403*12</f>
        <v>0</v>
      </c>
      <c r="K403" s="20" t="str">
        <f aca="false">IF(AND(L403="Correcto",ISNUMBER(D403),OR(E403="",AND(ISNUMBER(E403),E403&gt;=0))),D403-N(E403),"")</f>
        <v/>
      </c>
      <c r="L403" s="9" t="str">
        <f aca="false">IFERROR(IF(COUNTA(A403:H403)=0,"",IF(OR(A403="",NOT(ISNUMBER(B403)),B403&lt;0,NOT(ISNUMBER(C403)),C403&lt;1,MOD(C403,1)&lt;&gt;0,AND(F403&lt;&gt;"Activa",F403&lt;&gt;"Cancelada")),"REVISAR coste","Correcto")),"REVISAR coste")</f>
        <v/>
      </c>
      <c r="M403" s="21" t="str">
        <f aca="false">IF(A403="","",IF(L403&lt;&gt;"Correcto","Revisar coste",IF(F403="Cancelada","Baja efectiva",IF(NOT(ISNUMBER(K403)),"Completar fecha/preaviso",IF(D403&lt;Resumen!$E$4,"Cargo vencido",IF(K403&lt;Resumen!$E$4,"Preaviso vencido",IF(K403&lt;=Resumen!$E$4+7,"Revisar en 7 días","Más adelante")))))))</f>
        <v/>
      </c>
      <c r="N403" s="22" t="n">
        <f aca="false">IF(AND(F403="Activa",L403="Correcto",ISNUMBER(K403)),K403+ROW()/10000,1000000000)</f>
        <v>1000000000</v>
      </c>
      <c r="O403" s="23" t="str">
        <f aca="false">IF(AND(ISNUMBER(G403),G403&gt;0,L403="Correcto"),I403/G403,"n.a.")</f>
        <v>n.a.</v>
      </c>
      <c r="P403" s="0" t="n">
        <f aca="false">IF(COUNTA(A403:H403)&gt;0,ROW(),0)</f>
        <v>0</v>
      </c>
    </row>
    <row r="404" customFormat="false" ht="30" hidden="false" customHeight="true" outlineLevel="0" collapsed="false">
      <c r="A404" s="30"/>
      <c r="B404" s="31"/>
      <c r="C404" s="30"/>
      <c r="D404" s="32"/>
      <c r="E404" s="30"/>
      <c r="F404" s="30"/>
      <c r="G404" s="30"/>
      <c r="H404" s="30"/>
      <c r="I404" s="19" t="n">
        <f aca="false">IF(L404&lt;&gt;"Correcto",0,IF(F404="Activa",B404/C404,0))</f>
        <v>0</v>
      </c>
      <c r="J404" s="19" t="n">
        <f aca="false">I404*12</f>
        <v>0</v>
      </c>
      <c r="K404" s="20" t="str">
        <f aca="false">IF(AND(L404="Correcto",ISNUMBER(D404),OR(E404="",AND(ISNUMBER(E404),E404&gt;=0))),D404-N(E404),"")</f>
        <v/>
      </c>
      <c r="L404" s="9" t="str">
        <f aca="false">IFERROR(IF(COUNTA(A404:H404)=0,"",IF(OR(A404="",NOT(ISNUMBER(B404)),B404&lt;0,NOT(ISNUMBER(C404)),C404&lt;1,MOD(C404,1)&lt;&gt;0,AND(F404&lt;&gt;"Activa",F404&lt;&gt;"Cancelada")),"REVISAR coste","Correcto")),"REVISAR coste")</f>
        <v/>
      </c>
      <c r="M404" s="21" t="str">
        <f aca="false">IF(A404="","",IF(L404&lt;&gt;"Correcto","Revisar coste",IF(F404="Cancelada","Baja efectiva",IF(NOT(ISNUMBER(K404)),"Completar fecha/preaviso",IF(D404&lt;Resumen!$E$4,"Cargo vencido",IF(K404&lt;Resumen!$E$4,"Preaviso vencido",IF(K404&lt;=Resumen!$E$4+7,"Revisar en 7 días","Más adelante")))))))</f>
        <v/>
      </c>
      <c r="N404" s="22" t="n">
        <f aca="false">IF(AND(F404="Activa",L404="Correcto",ISNUMBER(K404)),K404+ROW()/10000,1000000000)</f>
        <v>1000000000</v>
      </c>
      <c r="O404" s="23" t="str">
        <f aca="false">IF(AND(ISNUMBER(G404),G404&gt;0,L404="Correcto"),I404/G404,"n.a.")</f>
        <v>n.a.</v>
      </c>
      <c r="P404" s="0" t="n">
        <f aca="false">IF(COUNTA(A404:H404)&gt;0,ROW(),0)</f>
        <v>0</v>
      </c>
    </row>
    <row r="405" customFormat="false" ht="30" hidden="false" customHeight="true" outlineLevel="0" collapsed="false">
      <c r="A405" s="30"/>
      <c r="B405" s="31"/>
      <c r="C405" s="30"/>
      <c r="D405" s="32"/>
      <c r="E405" s="30"/>
      <c r="F405" s="30"/>
      <c r="G405" s="30"/>
      <c r="H405" s="30"/>
      <c r="I405" s="19" t="n">
        <f aca="false">IF(L405&lt;&gt;"Correcto",0,IF(F405="Activa",B405/C405,0))</f>
        <v>0</v>
      </c>
      <c r="J405" s="19" t="n">
        <f aca="false">I405*12</f>
        <v>0</v>
      </c>
      <c r="K405" s="20" t="str">
        <f aca="false">IF(AND(L405="Correcto",ISNUMBER(D405),OR(E405="",AND(ISNUMBER(E405),E405&gt;=0))),D405-N(E405),"")</f>
        <v/>
      </c>
      <c r="L405" s="9" t="str">
        <f aca="false">IFERROR(IF(COUNTA(A405:H405)=0,"",IF(OR(A405="",NOT(ISNUMBER(B405)),B405&lt;0,NOT(ISNUMBER(C405)),C405&lt;1,MOD(C405,1)&lt;&gt;0,AND(F405&lt;&gt;"Activa",F405&lt;&gt;"Cancelada")),"REVISAR coste","Correcto")),"REVISAR coste")</f>
        <v/>
      </c>
      <c r="M405" s="21" t="str">
        <f aca="false">IF(A405="","",IF(L405&lt;&gt;"Correcto","Revisar coste",IF(F405="Cancelada","Baja efectiva",IF(NOT(ISNUMBER(K405)),"Completar fecha/preaviso",IF(D405&lt;Resumen!$E$4,"Cargo vencido",IF(K405&lt;Resumen!$E$4,"Preaviso vencido",IF(K405&lt;=Resumen!$E$4+7,"Revisar en 7 días","Más adelante")))))))</f>
        <v/>
      </c>
      <c r="N405" s="22" t="n">
        <f aca="false">IF(AND(F405="Activa",L405="Correcto",ISNUMBER(K405)),K405+ROW()/10000,1000000000)</f>
        <v>1000000000</v>
      </c>
      <c r="O405" s="23" t="str">
        <f aca="false">IF(AND(ISNUMBER(G405),G405&gt;0,L405="Correcto"),I405/G405,"n.a.")</f>
        <v>n.a.</v>
      </c>
      <c r="P405" s="0" t="n">
        <f aca="false">IF(COUNTA(A405:H405)&gt;0,ROW(),0)</f>
        <v>0</v>
      </c>
    </row>
    <row r="406" customFormat="false" ht="30" hidden="false" customHeight="true" outlineLevel="0" collapsed="false">
      <c r="A406" s="30"/>
      <c r="B406" s="31"/>
      <c r="C406" s="30"/>
      <c r="D406" s="32"/>
      <c r="E406" s="30"/>
      <c r="F406" s="30"/>
      <c r="G406" s="30"/>
      <c r="H406" s="30"/>
      <c r="I406" s="19" t="n">
        <f aca="false">IF(L406&lt;&gt;"Correcto",0,IF(F406="Activa",B406/C406,0))</f>
        <v>0</v>
      </c>
      <c r="J406" s="19" t="n">
        <f aca="false">I406*12</f>
        <v>0</v>
      </c>
      <c r="K406" s="20" t="str">
        <f aca="false">IF(AND(L406="Correcto",ISNUMBER(D406),OR(E406="",AND(ISNUMBER(E406),E406&gt;=0))),D406-N(E406),"")</f>
        <v/>
      </c>
      <c r="L406" s="9" t="str">
        <f aca="false">IFERROR(IF(COUNTA(A406:H406)=0,"",IF(OR(A406="",NOT(ISNUMBER(B406)),B406&lt;0,NOT(ISNUMBER(C406)),C406&lt;1,MOD(C406,1)&lt;&gt;0,AND(F406&lt;&gt;"Activa",F406&lt;&gt;"Cancelada")),"REVISAR coste","Correcto")),"REVISAR coste")</f>
        <v/>
      </c>
      <c r="M406" s="21" t="str">
        <f aca="false">IF(A406="","",IF(L406&lt;&gt;"Correcto","Revisar coste",IF(F406="Cancelada","Baja efectiva",IF(NOT(ISNUMBER(K406)),"Completar fecha/preaviso",IF(D406&lt;Resumen!$E$4,"Cargo vencido",IF(K406&lt;Resumen!$E$4,"Preaviso vencido",IF(K406&lt;=Resumen!$E$4+7,"Revisar en 7 días","Más adelante")))))))</f>
        <v/>
      </c>
      <c r="N406" s="22" t="n">
        <f aca="false">IF(AND(F406="Activa",L406="Correcto",ISNUMBER(K406)),K406+ROW()/10000,1000000000)</f>
        <v>1000000000</v>
      </c>
      <c r="O406" s="23" t="str">
        <f aca="false">IF(AND(ISNUMBER(G406),G406&gt;0,L406="Correcto"),I406/G406,"n.a.")</f>
        <v>n.a.</v>
      </c>
      <c r="P406" s="0" t="n">
        <f aca="false">IF(COUNTA(A406:H406)&gt;0,ROW(),0)</f>
        <v>0</v>
      </c>
    </row>
    <row r="407" customFormat="false" ht="30" hidden="false" customHeight="true" outlineLevel="0" collapsed="false">
      <c r="A407" s="30"/>
      <c r="B407" s="31"/>
      <c r="C407" s="30"/>
      <c r="D407" s="32"/>
      <c r="E407" s="30"/>
      <c r="F407" s="30"/>
      <c r="G407" s="30"/>
      <c r="H407" s="30"/>
      <c r="I407" s="19" t="n">
        <f aca="false">IF(L407&lt;&gt;"Correcto",0,IF(F407="Activa",B407/C407,0))</f>
        <v>0</v>
      </c>
      <c r="J407" s="19" t="n">
        <f aca="false">I407*12</f>
        <v>0</v>
      </c>
      <c r="K407" s="20" t="str">
        <f aca="false">IF(AND(L407="Correcto",ISNUMBER(D407),OR(E407="",AND(ISNUMBER(E407),E407&gt;=0))),D407-N(E407),"")</f>
        <v/>
      </c>
      <c r="L407" s="9" t="str">
        <f aca="false">IFERROR(IF(COUNTA(A407:H407)=0,"",IF(OR(A407="",NOT(ISNUMBER(B407)),B407&lt;0,NOT(ISNUMBER(C407)),C407&lt;1,MOD(C407,1)&lt;&gt;0,AND(F407&lt;&gt;"Activa",F407&lt;&gt;"Cancelada")),"REVISAR coste","Correcto")),"REVISAR coste")</f>
        <v/>
      </c>
      <c r="M407" s="21" t="str">
        <f aca="false">IF(A407="","",IF(L407&lt;&gt;"Correcto","Revisar coste",IF(F407="Cancelada","Baja efectiva",IF(NOT(ISNUMBER(K407)),"Completar fecha/preaviso",IF(D407&lt;Resumen!$E$4,"Cargo vencido",IF(K407&lt;Resumen!$E$4,"Preaviso vencido",IF(K407&lt;=Resumen!$E$4+7,"Revisar en 7 días","Más adelante")))))))</f>
        <v/>
      </c>
      <c r="N407" s="22" t="n">
        <f aca="false">IF(AND(F407="Activa",L407="Correcto",ISNUMBER(K407)),K407+ROW()/10000,1000000000)</f>
        <v>1000000000</v>
      </c>
      <c r="O407" s="23" t="str">
        <f aca="false">IF(AND(ISNUMBER(G407),G407&gt;0,L407="Correcto"),I407/G407,"n.a.")</f>
        <v>n.a.</v>
      </c>
      <c r="P407" s="0" t="n">
        <f aca="false">IF(COUNTA(A407:H407)&gt;0,ROW(),0)</f>
        <v>0</v>
      </c>
    </row>
    <row r="408" customFormat="false" ht="30" hidden="false" customHeight="true" outlineLevel="0" collapsed="false">
      <c r="A408" s="30"/>
      <c r="B408" s="31"/>
      <c r="C408" s="30"/>
      <c r="D408" s="32"/>
      <c r="E408" s="30"/>
      <c r="F408" s="30"/>
      <c r="G408" s="30"/>
      <c r="H408" s="30"/>
      <c r="I408" s="19" t="n">
        <f aca="false">IF(L408&lt;&gt;"Correcto",0,IF(F408="Activa",B408/C408,0))</f>
        <v>0</v>
      </c>
      <c r="J408" s="19" t="n">
        <f aca="false">I408*12</f>
        <v>0</v>
      </c>
      <c r="K408" s="20" t="str">
        <f aca="false">IF(AND(L408="Correcto",ISNUMBER(D408),OR(E408="",AND(ISNUMBER(E408),E408&gt;=0))),D408-N(E408),"")</f>
        <v/>
      </c>
      <c r="L408" s="9" t="str">
        <f aca="false">IFERROR(IF(COUNTA(A408:H408)=0,"",IF(OR(A408="",NOT(ISNUMBER(B408)),B408&lt;0,NOT(ISNUMBER(C408)),C408&lt;1,MOD(C408,1)&lt;&gt;0,AND(F408&lt;&gt;"Activa",F408&lt;&gt;"Cancelada")),"REVISAR coste","Correcto")),"REVISAR coste")</f>
        <v/>
      </c>
      <c r="M408" s="21" t="str">
        <f aca="false">IF(A408="","",IF(L408&lt;&gt;"Correcto","Revisar coste",IF(F408="Cancelada","Baja efectiva",IF(NOT(ISNUMBER(K408)),"Completar fecha/preaviso",IF(D408&lt;Resumen!$E$4,"Cargo vencido",IF(K408&lt;Resumen!$E$4,"Preaviso vencido",IF(K408&lt;=Resumen!$E$4+7,"Revisar en 7 días","Más adelante")))))))</f>
        <v/>
      </c>
      <c r="N408" s="22" t="n">
        <f aca="false">IF(AND(F408="Activa",L408="Correcto",ISNUMBER(K408)),K408+ROW()/10000,1000000000)</f>
        <v>1000000000</v>
      </c>
      <c r="O408" s="23" t="str">
        <f aca="false">IF(AND(ISNUMBER(G408),G408&gt;0,L408="Correcto"),I408/G408,"n.a.")</f>
        <v>n.a.</v>
      </c>
      <c r="P408" s="0" t="n">
        <f aca="false">IF(COUNTA(A408:H408)&gt;0,ROW(),0)</f>
        <v>0</v>
      </c>
    </row>
    <row r="409" customFormat="false" ht="30" hidden="false" customHeight="true" outlineLevel="0" collapsed="false">
      <c r="A409" s="30"/>
      <c r="B409" s="31"/>
      <c r="C409" s="30"/>
      <c r="D409" s="32"/>
      <c r="E409" s="30"/>
      <c r="F409" s="30"/>
      <c r="G409" s="30"/>
      <c r="H409" s="30"/>
      <c r="I409" s="19" t="n">
        <f aca="false">IF(L409&lt;&gt;"Correcto",0,IF(F409="Activa",B409/C409,0))</f>
        <v>0</v>
      </c>
      <c r="J409" s="19" t="n">
        <f aca="false">I409*12</f>
        <v>0</v>
      </c>
      <c r="K409" s="20" t="str">
        <f aca="false">IF(AND(L409="Correcto",ISNUMBER(D409),OR(E409="",AND(ISNUMBER(E409),E409&gt;=0))),D409-N(E409),"")</f>
        <v/>
      </c>
      <c r="L409" s="9" t="str">
        <f aca="false">IFERROR(IF(COUNTA(A409:H409)=0,"",IF(OR(A409="",NOT(ISNUMBER(B409)),B409&lt;0,NOT(ISNUMBER(C409)),C409&lt;1,MOD(C409,1)&lt;&gt;0,AND(F409&lt;&gt;"Activa",F409&lt;&gt;"Cancelada")),"REVISAR coste","Correcto")),"REVISAR coste")</f>
        <v/>
      </c>
      <c r="M409" s="21" t="str">
        <f aca="false">IF(A409="","",IF(L409&lt;&gt;"Correcto","Revisar coste",IF(F409="Cancelada","Baja efectiva",IF(NOT(ISNUMBER(K409)),"Completar fecha/preaviso",IF(D409&lt;Resumen!$E$4,"Cargo vencido",IF(K409&lt;Resumen!$E$4,"Preaviso vencido",IF(K409&lt;=Resumen!$E$4+7,"Revisar en 7 días","Más adelante")))))))</f>
        <v/>
      </c>
      <c r="N409" s="22" t="n">
        <f aca="false">IF(AND(F409="Activa",L409="Correcto",ISNUMBER(K409)),K409+ROW()/10000,1000000000)</f>
        <v>1000000000</v>
      </c>
      <c r="O409" s="23" t="str">
        <f aca="false">IF(AND(ISNUMBER(G409),G409&gt;0,L409="Correcto"),I409/G409,"n.a.")</f>
        <v>n.a.</v>
      </c>
      <c r="P409" s="0" t="n">
        <f aca="false">IF(COUNTA(A409:H409)&gt;0,ROW(),0)</f>
        <v>0</v>
      </c>
    </row>
    <row r="410" customFormat="false" ht="30" hidden="false" customHeight="true" outlineLevel="0" collapsed="false">
      <c r="A410" s="30"/>
      <c r="B410" s="31"/>
      <c r="C410" s="30"/>
      <c r="D410" s="32"/>
      <c r="E410" s="30"/>
      <c r="F410" s="30"/>
      <c r="G410" s="30"/>
      <c r="H410" s="30"/>
      <c r="I410" s="19" t="n">
        <f aca="false">IF(L410&lt;&gt;"Correcto",0,IF(F410="Activa",B410/C410,0))</f>
        <v>0</v>
      </c>
      <c r="J410" s="19" t="n">
        <f aca="false">I410*12</f>
        <v>0</v>
      </c>
      <c r="K410" s="20" t="str">
        <f aca="false">IF(AND(L410="Correcto",ISNUMBER(D410),OR(E410="",AND(ISNUMBER(E410),E410&gt;=0))),D410-N(E410),"")</f>
        <v/>
      </c>
      <c r="L410" s="9" t="str">
        <f aca="false">IFERROR(IF(COUNTA(A410:H410)=0,"",IF(OR(A410="",NOT(ISNUMBER(B410)),B410&lt;0,NOT(ISNUMBER(C410)),C410&lt;1,MOD(C410,1)&lt;&gt;0,AND(F410&lt;&gt;"Activa",F410&lt;&gt;"Cancelada")),"REVISAR coste","Correcto")),"REVISAR coste")</f>
        <v/>
      </c>
      <c r="M410" s="21" t="str">
        <f aca="false">IF(A410="","",IF(L410&lt;&gt;"Correcto","Revisar coste",IF(F410="Cancelada","Baja efectiva",IF(NOT(ISNUMBER(K410)),"Completar fecha/preaviso",IF(D410&lt;Resumen!$E$4,"Cargo vencido",IF(K410&lt;Resumen!$E$4,"Preaviso vencido",IF(K410&lt;=Resumen!$E$4+7,"Revisar en 7 días","Más adelante")))))))</f>
        <v/>
      </c>
      <c r="N410" s="22" t="n">
        <f aca="false">IF(AND(F410="Activa",L410="Correcto",ISNUMBER(K410)),K410+ROW()/10000,1000000000)</f>
        <v>1000000000</v>
      </c>
      <c r="O410" s="23" t="str">
        <f aca="false">IF(AND(ISNUMBER(G410),G410&gt;0,L410="Correcto"),I410/G410,"n.a.")</f>
        <v>n.a.</v>
      </c>
      <c r="P410" s="0" t="n">
        <f aca="false">IF(COUNTA(A410:H410)&gt;0,ROW(),0)</f>
        <v>0</v>
      </c>
    </row>
    <row r="411" customFormat="false" ht="30" hidden="false" customHeight="true" outlineLevel="0" collapsed="false">
      <c r="A411" s="30"/>
      <c r="B411" s="31"/>
      <c r="C411" s="30"/>
      <c r="D411" s="32"/>
      <c r="E411" s="30"/>
      <c r="F411" s="30"/>
      <c r="G411" s="30"/>
      <c r="H411" s="30"/>
      <c r="I411" s="19" t="n">
        <f aca="false">IF(L411&lt;&gt;"Correcto",0,IF(F411="Activa",B411/C411,0))</f>
        <v>0</v>
      </c>
      <c r="J411" s="19" t="n">
        <f aca="false">I411*12</f>
        <v>0</v>
      </c>
      <c r="K411" s="20" t="str">
        <f aca="false">IF(AND(L411="Correcto",ISNUMBER(D411),OR(E411="",AND(ISNUMBER(E411),E411&gt;=0))),D411-N(E411),"")</f>
        <v/>
      </c>
      <c r="L411" s="9" t="str">
        <f aca="false">IFERROR(IF(COUNTA(A411:H411)=0,"",IF(OR(A411="",NOT(ISNUMBER(B411)),B411&lt;0,NOT(ISNUMBER(C411)),C411&lt;1,MOD(C411,1)&lt;&gt;0,AND(F411&lt;&gt;"Activa",F411&lt;&gt;"Cancelada")),"REVISAR coste","Correcto")),"REVISAR coste")</f>
        <v/>
      </c>
      <c r="M411" s="21" t="str">
        <f aca="false">IF(A411="","",IF(L411&lt;&gt;"Correcto","Revisar coste",IF(F411="Cancelada","Baja efectiva",IF(NOT(ISNUMBER(K411)),"Completar fecha/preaviso",IF(D411&lt;Resumen!$E$4,"Cargo vencido",IF(K411&lt;Resumen!$E$4,"Preaviso vencido",IF(K411&lt;=Resumen!$E$4+7,"Revisar en 7 días","Más adelante")))))))</f>
        <v/>
      </c>
      <c r="N411" s="22" t="n">
        <f aca="false">IF(AND(F411="Activa",L411="Correcto",ISNUMBER(K411)),K411+ROW()/10000,1000000000)</f>
        <v>1000000000</v>
      </c>
      <c r="O411" s="23" t="str">
        <f aca="false">IF(AND(ISNUMBER(G411),G411&gt;0,L411="Correcto"),I411/G411,"n.a.")</f>
        <v>n.a.</v>
      </c>
      <c r="P411" s="0" t="n">
        <f aca="false">IF(COUNTA(A411:H411)&gt;0,ROW(),0)</f>
        <v>0</v>
      </c>
    </row>
    <row r="412" customFormat="false" ht="30" hidden="false" customHeight="true" outlineLevel="0" collapsed="false">
      <c r="A412" s="30"/>
      <c r="B412" s="31"/>
      <c r="C412" s="30"/>
      <c r="D412" s="32"/>
      <c r="E412" s="30"/>
      <c r="F412" s="30"/>
      <c r="G412" s="30"/>
      <c r="H412" s="30"/>
      <c r="I412" s="19" t="n">
        <f aca="false">IF(L412&lt;&gt;"Correcto",0,IF(F412="Activa",B412/C412,0))</f>
        <v>0</v>
      </c>
      <c r="J412" s="19" t="n">
        <f aca="false">I412*12</f>
        <v>0</v>
      </c>
      <c r="K412" s="20" t="str">
        <f aca="false">IF(AND(L412="Correcto",ISNUMBER(D412),OR(E412="",AND(ISNUMBER(E412),E412&gt;=0))),D412-N(E412),"")</f>
        <v/>
      </c>
      <c r="L412" s="9" t="str">
        <f aca="false">IFERROR(IF(COUNTA(A412:H412)=0,"",IF(OR(A412="",NOT(ISNUMBER(B412)),B412&lt;0,NOT(ISNUMBER(C412)),C412&lt;1,MOD(C412,1)&lt;&gt;0,AND(F412&lt;&gt;"Activa",F412&lt;&gt;"Cancelada")),"REVISAR coste","Correcto")),"REVISAR coste")</f>
        <v/>
      </c>
      <c r="M412" s="21" t="str">
        <f aca="false">IF(A412="","",IF(L412&lt;&gt;"Correcto","Revisar coste",IF(F412="Cancelada","Baja efectiva",IF(NOT(ISNUMBER(K412)),"Completar fecha/preaviso",IF(D412&lt;Resumen!$E$4,"Cargo vencido",IF(K412&lt;Resumen!$E$4,"Preaviso vencido",IF(K412&lt;=Resumen!$E$4+7,"Revisar en 7 días","Más adelante")))))))</f>
        <v/>
      </c>
      <c r="N412" s="22" t="n">
        <f aca="false">IF(AND(F412="Activa",L412="Correcto",ISNUMBER(K412)),K412+ROW()/10000,1000000000)</f>
        <v>1000000000</v>
      </c>
      <c r="O412" s="23" t="str">
        <f aca="false">IF(AND(ISNUMBER(G412),G412&gt;0,L412="Correcto"),I412/G412,"n.a.")</f>
        <v>n.a.</v>
      </c>
      <c r="P412" s="0" t="n">
        <f aca="false">IF(COUNTA(A412:H412)&gt;0,ROW(),0)</f>
        <v>0</v>
      </c>
    </row>
    <row r="413" customFormat="false" ht="30" hidden="false" customHeight="true" outlineLevel="0" collapsed="false">
      <c r="A413" s="30"/>
      <c r="B413" s="31"/>
      <c r="C413" s="30"/>
      <c r="D413" s="32"/>
      <c r="E413" s="30"/>
      <c r="F413" s="30"/>
      <c r="G413" s="30"/>
      <c r="H413" s="30"/>
      <c r="I413" s="19" t="n">
        <f aca="false">IF(L413&lt;&gt;"Correcto",0,IF(F413="Activa",B413/C413,0))</f>
        <v>0</v>
      </c>
      <c r="J413" s="19" t="n">
        <f aca="false">I413*12</f>
        <v>0</v>
      </c>
      <c r="K413" s="20" t="str">
        <f aca="false">IF(AND(L413="Correcto",ISNUMBER(D413),OR(E413="",AND(ISNUMBER(E413),E413&gt;=0))),D413-N(E413),"")</f>
        <v/>
      </c>
      <c r="L413" s="9" t="str">
        <f aca="false">IFERROR(IF(COUNTA(A413:H413)=0,"",IF(OR(A413="",NOT(ISNUMBER(B413)),B413&lt;0,NOT(ISNUMBER(C413)),C413&lt;1,MOD(C413,1)&lt;&gt;0,AND(F413&lt;&gt;"Activa",F413&lt;&gt;"Cancelada")),"REVISAR coste","Correcto")),"REVISAR coste")</f>
        <v/>
      </c>
      <c r="M413" s="21" t="str">
        <f aca="false">IF(A413="","",IF(L413&lt;&gt;"Correcto","Revisar coste",IF(F413="Cancelada","Baja efectiva",IF(NOT(ISNUMBER(K413)),"Completar fecha/preaviso",IF(D413&lt;Resumen!$E$4,"Cargo vencido",IF(K413&lt;Resumen!$E$4,"Preaviso vencido",IF(K413&lt;=Resumen!$E$4+7,"Revisar en 7 días","Más adelante")))))))</f>
        <v/>
      </c>
      <c r="N413" s="22" t="n">
        <f aca="false">IF(AND(F413="Activa",L413="Correcto",ISNUMBER(K413)),K413+ROW()/10000,1000000000)</f>
        <v>1000000000</v>
      </c>
      <c r="O413" s="23" t="str">
        <f aca="false">IF(AND(ISNUMBER(G413),G413&gt;0,L413="Correcto"),I413/G413,"n.a.")</f>
        <v>n.a.</v>
      </c>
      <c r="P413" s="0" t="n">
        <f aca="false">IF(COUNTA(A413:H413)&gt;0,ROW(),0)</f>
        <v>0</v>
      </c>
    </row>
    <row r="414" customFormat="false" ht="30" hidden="false" customHeight="true" outlineLevel="0" collapsed="false">
      <c r="A414" s="30"/>
      <c r="B414" s="31"/>
      <c r="C414" s="30"/>
      <c r="D414" s="32"/>
      <c r="E414" s="30"/>
      <c r="F414" s="30"/>
      <c r="G414" s="30"/>
      <c r="H414" s="30"/>
      <c r="I414" s="19" t="n">
        <f aca="false">IF(L414&lt;&gt;"Correcto",0,IF(F414="Activa",B414/C414,0))</f>
        <v>0</v>
      </c>
      <c r="J414" s="19" t="n">
        <f aca="false">I414*12</f>
        <v>0</v>
      </c>
      <c r="K414" s="20" t="str">
        <f aca="false">IF(AND(L414="Correcto",ISNUMBER(D414),OR(E414="",AND(ISNUMBER(E414),E414&gt;=0))),D414-N(E414),"")</f>
        <v/>
      </c>
      <c r="L414" s="9" t="str">
        <f aca="false">IFERROR(IF(COUNTA(A414:H414)=0,"",IF(OR(A414="",NOT(ISNUMBER(B414)),B414&lt;0,NOT(ISNUMBER(C414)),C414&lt;1,MOD(C414,1)&lt;&gt;0,AND(F414&lt;&gt;"Activa",F414&lt;&gt;"Cancelada")),"REVISAR coste","Correcto")),"REVISAR coste")</f>
        <v/>
      </c>
      <c r="M414" s="21" t="str">
        <f aca="false">IF(A414="","",IF(L414&lt;&gt;"Correcto","Revisar coste",IF(F414="Cancelada","Baja efectiva",IF(NOT(ISNUMBER(K414)),"Completar fecha/preaviso",IF(D414&lt;Resumen!$E$4,"Cargo vencido",IF(K414&lt;Resumen!$E$4,"Preaviso vencido",IF(K414&lt;=Resumen!$E$4+7,"Revisar en 7 días","Más adelante")))))))</f>
        <v/>
      </c>
      <c r="N414" s="22" t="n">
        <f aca="false">IF(AND(F414="Activa",L414="Correcto",ISNUMBER(K414)),K414+ROW()/10000,1000000000)</f>
        <v>1000000000</v>
      </c>
      <c r="O414" s="23" t="str">
        <f aca="false">IF(AND(ISNUMBER(G414),G414&gt;0,L414="Correcto"),I414/G414,"n.a.")</f>
        <v>n.a.</v>
      </c>
      <c r="P414" s="0" t="n">
        <f aca="false">IF(COUNTA(A414:H414)&gt;0,ROW(),0)</f>
        <v>0</v>
      </c>
    </row>
    <row r="415" customFormat="false" ht="30" hidden="false" customHeight="true" outlineLevel="0" collapsed="false">
      <c r="A415" s="30"/>
      <c r="B415" s="31"/>
      <c r="C415" s="30"/>
      <c r="D415" s="32"/>
      <c r="E415" s="30"/>
      <c r="F415" s="30"/>
      <c r="G415" s="30"/>
      <c r="H415" s="30"/>
      <c r="I415" s="19" t="n">
        <f aca="false">IF(L415&lt;&gt;"Correcto",0,IF(F415="Activa",B415/C415,0))</f>
        <v>0</v>
      </c>
      <c r="J415" s="19" t="n">
        <f aca="false">I415*12</f>
        <v>0</v>
      </c>
      <c r="K415" s="20" t="str">
        <f aca="false">IF(AND(L415="Correcto",ISNUMBER(D415),OR(E415="",AND(ISNUMBER(E415),E415&gt;=0))),D415-N(E415),"")</f>
        <v/>
      </c>
      <c r="L415" s="9" t="str">
        <f aca="false">IFERROR(IF(COUNTA(A415:H415)=0,"",IF(OR(A415="",NOT(ISNUMBER(B415)),B415&lt;0,NOT(ISNUMBER(C415)),C415&lt;1,MOD(C415,1)&lt;&gt;0,AND(F415&lt;&gt;"Activa",F415&lt;&gt;"Cancelada")),"REVISAR coste","Correcto")),"REVISAR coste")</f>
        <v/>
      </c>
      <c r="M415" s="21" t="str">
        <f aca="false">IF(A415="","",IF(L415&lt;&gt;"Correcto","Revisar coste",IF(F415="Cancelada","Baja efectiva",IF(NOT(ISNUMBER(K415)),"Completar fecha/preaviso",IF(D415&lt;Resumen!$E$4,"Cargo vencido",IF(K415&lt;Resumen!$E$4,"Preaviso vencido",IF(K415&lt;=Resumen!$E$4+7,"Revisar en 7 días","Más adelante")))))))</f>
        <v/>
      </c>
      <c r="N415" s="22" t="n">
        <f aca="false">IF(AND(F415="Activa",L415="Correcto",ISNUMBER(K415)),K415+ROW()/10000,1000000000)</f>
        <v>1000000000</v>
      </c>
      <c r="O415" s="23" t="str">
        <f aca="false">IF(AND(ISNUMBER(G415),G415&gt;0,L415="Correcto"),I415/G415,"n.a.")</f>
        <v>n.a.</v>
      </c>
      <c r="P415" s="0" t="n">
        <f aca="false">IF(COUNTA(A415:H415)&gt;0,ROW(),0)</f>
        <v>0</v>
      </c>
    </row>
    <row r="416" customFormat="false" ht="30" hidden="false" customHeight="true" outlineLevel="0" collapsed="false">
      <c r="A416" s="30"/>
      <c r="B416" s="31"/>
      <c r="C416" s="30"/>
      <c r="D416" s="32"/>
      <c r="E416" s="30"/>
      <c r="F416" s="30"/>
      <c r="G416" s="30"/>
      <c r="H416" s="30"/>
      <c r="I416" s="19" t="n">
        <f aca="false">IF(L416&lt;&gt;"Correcto",0,IF(F416="Activa",B416/C416,0))</f>
        <v>0</v>
      </c>
      <c r="J416" s="19" t="n">
        <f aca="false">I416*12</f>
        <v>0</v>
      </c>
      <c r="K416" s="20" t="str">
        <f aca="false">IF(AND(L416="Correcto",ISNUMBER(D416),OR(E416="",AND(ISNUMBER(E416),E416&gt;=0))),D416-N(E416),"")</f>
        <v/>
      </c>
      <c r="L416" s="9" t="str">
        <f aca="false">IFERROR(IF(COUNTA(A416:H416)=0,"",IF(OR(A416="",NOT(ISNUMBER(B416)),B416&lt;0,NOT(ISNUMBER(C416)),C416&lt;1,MOD(C416,1)&lt;&gt;0,AND(F416&lt;&gt;"Activa",F416&lt;&gt;"Cancelada")),"REVISAR coste","Correcto")),"REVISAR coste")</f>
        <v/>
      </c>
      <c r="M416" s="21" t="str">
        <f aca="false">IF(A416="","",IF(L416&lt;&gt;"Correcto","Revisar coste",IF(F416="Cancelada","Baja efectiva",IF(NOT(ISNUMBER(K416)),"Completar fecha/preaviso",IF(D416&lt;Resumen!$E$4,"Cargo vencido",IF(K416&lt;Resumen!$E$4,"Preaviso vencido",IF(K416&lt;=Resumen!$E$4+7,"Revisar en 7 días","Más adelante")))))))</f>
        <v/>
      </c>
      <c r="N416" s="22" t="n">
        <f aca="false">IF(AND(F416="Activa",L416="Correcto",ISNUMBER(K416)),K416+ROW()/10000,1000000000)</f>
        <v>1000000000</v>
      </c>
      <c r="O416" s="23" t="str">
        <f aca="false">IF(AND(ISNUMBER(G416),G416&gt;0,L416="Correcto"),I416/G416,"n.a.")</f>
        <v>n.a.</v>
      </c>
      <c r="P416" s="0" t="n">
        <f aca="false">IF(COUNTA(A416:H416)&gt;0,ROW(),0)</f>
        <v>0</v>
      </c>
    </row>
    <row r="417" customFormat="false" ht="30" hidden="false" customHeight="true" outlineLevel="0" collapsed="false">
      <c r="A417" s="30"/>
      <c r="B417" s="31"/>
      <c r="C417" s="30"/>
      <c r="D417" s="32"/>
      <c r="E417" s="30"/>
      <c r="F417" s="30"/>
      <c r="G417" s="30"/>
      <c r="H417" s="30"/>
      <c r="I417" s="19" t="n">
        <f aca="false">IF(L417&lt;&gt;"Correcto",0,IF(F417="Activa",B417/C417,0))</f>
        <v>0</v>
      </c>
      <c r="J417" s="19" t="n">
        <f aca="false">I417*12</f>
        <v>0</v>
      </c>
      <c r="K417" s="20" t="str">
        <f aca="false">IF(AND(L417="Correcto",ISNUMBER(D417),OR(E417="",AND(ISNUMBER(E417),E417&gt;=0))),D417-N(E417),"")</f>
        <v/>
      </c>
      <c r="L417" s="9" t="str">
        <f aca="false">IFERROR(IF(COUNTA(A417:H417)=0,"",IF(OR(A417="",NOT(ISNUMBER(B417)),B417&lt;0,NOT(ISNUMBER(C417)),C417&lt;1,MOD(C417,1)&lt;&gt;0,AND(F417&lt;&gt;"Activa",F417&lt;&gt;"Cancelada")),"REVISAR coste","Correcto")),"REVISAR coste")</f>
        <v/>
      </c>
      <c r="M417" s="21" t="str">
        <f aca="false">IF(A417="","",IF(L417&lt;&gt;"Correcto","Revisar coste",IF(F417="Cancelada","Baja efectiva",IF(NOT(ISNUMBER(K417)),"Completar fecha/preaviso",IF(D417&lt;Resumen!$E$4,"Cargo vencido",IF(K417&lt;Resumen!$E$4,"Preaviso vencido",IF(K417&lt;=Resumen!$E$4+7,"Revisar en 7 días","Más adelante")))))))</f>
        <v/>
      </c>
      <c r="N417" s="22" t="n">
        <f aca="false">IF(AND(F417="Activa",L417="Correcto",ISNUMBER(K417)),K417+ROW()/10000,1000000000)</f>
        <v>1000000000</v>
      </c>
      <c r="O417" s="23" t="str">
        <f aca="false">IF(AND(ISNUMBER(G417),G417&gt;0,L417="Correcto"),I417/G417,"n.a.")</f>
        <v>n.a.</v>
      </c>
      <c r="P417" s="0" t="n">
        <f aca="false">IF(COUNTA(A417:H417)&gt;0,ROW(),0)</f>
        <v>0</v>
      </c>
    </row>
    <row r="418" customFormat="false" ht="30" hidden="false" customHeight="true" outlineLevel="0" collapsed="false">
      <c r="A418" s="30"/>
      <c r="B418" s="31"/>
      <c r="C418" s="30"/>
      <c r="D418" s="32"/>
      <c r="E418" s="30"/>
      <c r="F418" s="30"/>
      <c r="G418" s="30"/>
      <c r="H418" s="30"/>
      <c r="I418" s="19" t="n">
        <f aca="false">IF(L418&lt;&gt;"Correcto",0,IF(F418="Activa",B418/C418,0))</f>
        <v>0</v>
      </c>
      <c r="J418" s="19" t="n">
        <f aca="false">I418*12</f>
        <v>0</v>
      </c>
      <c r="K418" s="20" t="str">
        <f aca="false">IF(AND(L418="Correcto",ISNUMBER(D418),OR(E418="",AND(ISNUMBER(E418),E418&gt;=0))),D418-N(E418),"")</f>
        <v/>
      </c>
      <c r="L418" s="9" t="str">
        <f aca="false">IFERROR(IF(COUNTA(A418:H418)=0,"",IF(OR(A418="",NOT(ISNUMBER(B418)),B418&lt;0,NOT(ISNUMBER(C418)),C418&lt;1,MOD(C418,1)&lt;&gt;0,AND(F418&lt;&gt;"Activa",F418&lt;&gt;"Cancelada")),"REVISAR coste","Correcto")),"REVISAR coste")</f>
        <v/>
      </c>
      <c r="M418" s="21" t="str">
        <f aca="false">IF(A418="","",IF(L418&lt;&gt;"Correcto","Revisar coste",IF(F418="Cancelada","Baja efectiva",IF(NOT(ISNUMBER(K418)),"Completar fecha/preaviso",IF(D418&lt;Resumen!$E$4,"Cargo vencido",IF(K418&lt;Resumen!$E$4,"Preaviso vencido",IF(K418&lt;=Resumen!$E$4+7,"Revisar en 7 días","Más adelante")))))))</f>
        <v/>
      </c>
      <c r="N418" s="22" t="n">
        <f aca="false">IF(AND(F418="Activa",L418="Correcto",ISNUMBER(K418)),K418+ROW()/10000,1000000000)</f>
        <v>1000000000</v>
      </c>
      <c r="O418" s="23" t="str">
        <f aca="false">IF(AND(ISNUMBER(G418),G418&gt;0,L418="Correcto"),I418/G418,"n.a.")</f>
        <v>n.a.</v>
      </c>
      <c r="P418" s="0" t="n">
        <f aca="false">IF(COUNTA(A418:H418)&gt;0,ROW(),0)</f>
        <v>0</v>
      </c>
    </row>
    <row r="419" customFormat="false" ht="30" hidden="false" customHeight="true" outlineLevel="0" collapsed="false">
      <c r="A419" s="30"/>
      <c r="B419" s="31"/>
      <c r="C419" s="30"/>
      <c r="D419" s="32"/>
      <c r="E419" s="30"/>
      <c r="F419" s="30"/>
      <c r="G419" s="30"/>
      <c r="H419" s="30"/>
      <c r="I419" s="19" t="n">
        <f aca="false">IF(L419&lt;&gt;"Correcto",0,IF(F419="Activa",B419/C419,0))</f>
        <v>0</v>
      </c>
      <c r="J419" s="19" t="n">
        <f aca="false">I419*12</f>
        <v>0</v>
      </c>
      <c r="K419" s="20" t="str">
        <f aca="false">IF(AND(L419="Correcto",ISNUMBER(D419),OR(E419="",AND(ISNUMBER(E419),E419&gt;=0))),D419-N(E419),"")</f>
        <v/>
      </c>
      <c r="L419" s="9" t="str">
        <f aca="false">IFERROR(IF(COUNTA(A419:H419)=0,"",IF(OR(A419="",NOT(ISNUMBER(B419)),B419&lt;0,NOT(ISNUMBER(C419)),C419&lt;1,MOD(C419,1)&lt;&gt;0,AND(F419&lt;&gt;"Activa",F419&lt;&gt;"Cancelada")),"REVISAR coste","Correcto")),"REVISAR coste")</f>
        <v/>
      </c>
      <c r="M419" s="21" t="str">
        <f aca="false">IF(A419="","",IF(L419&lt;&gt;"Correcto","Revisar coste",IF(F419="Cancelada","Baja efectiva",IF(NOT(ISNUMBER(K419)),"Completar fecha/preaviso",IF(D419&lt;Resumen!$E$4,"Cargo vencido",IF(K419&lt;Resumen!$E$4,"Preaviso vencido",IF(K419&lt;=Resumen!$E$4+7,"Revisar en 7 días","Más adelante")))))))</f>
        <v/>
      </c>
      <c r="N419" s="22" t="n">
        <f aca="false">IF(AND(F419="Activa",L419="Correcto",ISNUMBER(K419)),K419+ROW()/10000,1000000000)</f>
        <v>1000000000</v>
      </c>
      <c r="O419" s="23" t="str">
        <f aca="false">IF(AND(ISNUMBER(G419),G419&gt;0,L419="Correcto"),I419/G419,"n.a.")</f>
        <v>n.a.</v>
      </c>
      <c r="P419" s="0" t="n">
        <f aca="false">IF(COUNTA(A419:H419)&gt;0,ROW(),0)</f>
        <v>0</v>
      </c>
    </row>
    <row r="420" customFormat="false" ht="30" hidden="false" customHeight="true" outlineLevel="0" collapsed="false">
      <c r="A420" s="30"/>
      <c r="B420" s="31"/>
      <c r="C420" s="30"/>
      <c r="D420" s="32"/>
      <c r="E420" s="30"/>
      <c r="F420" s="30"/>
      <c r="G420" s="30"/>
      <c r="H420" s="30"/>
      <c r="I420" s="19" t="n">
        <f aca="false">IF(L420&lt;&gt;"Correcto",0,IF(F420="Activa",B420/C420,0))</f>
        <v>0</v>
      </c>
      <c r="J420" s="19" t="n">
        <f aca="false">I420*12</f>
        <v>0</v>
      </c>
      <c r="K420" s="20" t="str">
        <f aca="false">IF(AND(L420="Correcto",ISNUMBER(D420),OR(E420="",AND(ISNUMBER(E420),E420&gt;=0))),D420-N(E420),"")</f>
        <v/>
      </c>
      <c r="L420" s="9" t="str">
        <f aca="false">IFERROR(IF(COUNTA(A420:H420)=0,"",IF(OR(A420="",NOT(ISNUMBER(B420)),B420&lt;0,NOT(ISNUMBER(C420)),C420&lt;1,MOD(C420,1)&lt;&gt;0,AND(F420&lt;&gt;"Activa",F420&lt;&gt;"Cancelada")),"REVISAR coste","Correcto")),"REVISAR coste")</f>
        <v/>
      </c>
      <c r="M420" s="21" t="str">
        <f aca="false">IF(A420="","",IF(L420&lt;&gt;"Correcto","Revisar coste",IF(F420="Cancelada","Baja efectiva",IF(NOT(ISNUMBER(K420)),"Completar fecha/preaviso",IF(D420&lt;Resumen!$E$4,"Cargo vencido",IF(K420&lt;Resumen!$E$4,"Preaviso vencido",IF(K420&lt;=Resumen!$E$4+7,"Revisar en 7 días","Más adelante")))))))</f>
        <v/>
      </c>
      <c r="N420" s="22" t="n">
        <f aca="false">IF(AND(F420="Activa",L420="Correcto",ISNUMBER(K420)),K420+ROW()/10000,1000000000)</f>
        <v>1000000000</v>
      </c>
      <c r="O420" s="23" t="str">
        <f aca="false">IF(AND(ISNUMBER(G420),G420&gt;0,L420="Correcto"),I420/G420,"n.a.")</f>
        <v>n.a.</v>
      </c>
      <c r="P420" s="0" t="n">
        <f aca="false">IF(COUNTA(A420:H420)&gt;0,ROW(),0)</f>
        <v>0</v>
      </c>
    </row>
    <row r="421" customFormat="false" ht="30" hidden="false" customHeight="true" outlineLevel="0" collapsed="false">
      <c r="A421" s="30"/>
      <c r="B421" s="31"/>
      <c r="C421" s="30"/>
      <c r="D421" s="32"/>
      <c r="E421" s="30"/>
      <c r="F421" s="30"/>
      <c r="G421" s="30"/>
      <c r="H421" s="30"/>
      <c r="I421" s="19" t="n">
        <f aca="false">IF(L421&lt;&gt;"Correcto",0,IF(F421="Activa",B421/C421,0))</f>
        <v>0</v>
      </c>
      <c r="J421" s="19" t="n">
        <f aca="false">I421*12</f>
        <v>0</v>
      </c>
      <c r="K421" s="20" t="str">
        <f aca="false">IF(AND(L421="Correcto",ISNUMBER(D421),OR(E421="",AND(ISNUMBER(E421),E421&gt;=0))),D421-N(E421),"")</f>
        <v/>
      </c>
      <c r="L421" s="9" t="str">
        <f aca="false">IFERROR(IF(COUNTA(A421:H421)=0,"",IF(OR(A421="",NOT(ISNUMBER(B421)),B421&lt;0,NOT(ISNUMBER(C421)),C421&lt;1,MOD(C421,1)&lt;&gt;0,AND(F421&lt;&gt;"Activa",F421&lt;&gt;"Cancelada")),"REVISAR coste","Correcto")),"REVISAR coste")</f>
        <v/>
      </c>
      <c r="M421" s="21" t="str">
        <f aca="false">IF(A421="","",IF(L421&lt;&gt;"Correcto","Revisar coste",IF(F421="Cancelada","Baja efectiva",IF(NOT(ISNUMBER(K421)),"Completar fecha/preaviso",IF(D421&lt;Resumen!$E$4,"Cargo vencido",IF(K421&lt;Resumen!$E$4,"Preaviso vencido",IF(K421&lt;=Resumen!$E$4+7,"Revisar en 7 días","Más adelante")))))))</f>
        <v/>
      </c>
      <c r="N421" s="22" t="n">
        <f aca="false">IF(AND(F421="Activa",L421="Correcto",ISNUMBER(K421)),K421+ROW()/10000,1000000000)</f>
        <v>1000000000</v>
      </c>
      <c r="O421" s="23" t="str">
        <f aca="false">IF(AND(ISNUMBER(G421),G421&gt;0,L421="Correcto"),I421/G421,"n.a.")</f>
        <v>n.a.</v>
      </c>
      <c r="P421" s="0" t="n">
        <f aca="false">IF(COUNTA(A421:H421)&gt;0,ROW(),0)</f>
        <v>0</v>
      </c>
    </row>
    <row r="422" customFormat="false" ht="30" hidden="false" customHeight="true" outlineLevel="0" collapsed="false">
      <c r="A422" s="30"/>
      <c r="B422" s="31"/>
      <c r="C422" s="30"/>
      <c r="D422" s="32"/>
      <c r="E422" s="30"/>
      <c r="F422" s="30"/>
      <c r="G422" s="30"/>
      <c r="H422" s="30"/>
      <c r="I422" s="19" t="n">
        <f aca="false">IF(L422&lt;&gt;"Correcto",0,IF(F422="Activa",B422/C422,0))</f>
        <v>0</v>
      </c>
      <c r="J422" s="19" t="n">
        <f aca="false">I422*12</f>
        <v>0</v>
      </c>
      <c r="K422" s="20" t="str">
        <f aca="false">IF(AND(L422="Correcto",ISNUMBER(D422),OR(E422="",AND(ISNUMBER(E422),E422&gt;=0))),D422-N(E422),"")</f>
        <v/>
      </c>
      <c r="L422" s="9" t="str">
        <f aca="false">IFERROR(IF(COUNTA(A422:H422)=0,"",IF(OR(A422="",NOT(ISNUMBER(B422)),B422&lt;0,NOT(ISNUMBER(C422)),C422&lt;1,MOD(C422,1)&lt;&gt;0,AND(F422&lt;&gt;"Activa",F422&lt;&gt;"Cancelada")),"REVISAR coste","Correcto")),"REVISAR coste")</f>
        <v/>
      </c>
      <c r="M422" s="21" t="str">
        <f aca="false">IF(A422="","",IF(L422&lt;&gt;"Correcto","Revisar coste",IF(F422="Cancelada","Baja efectiva",IF(NOT(ISNUMBER(K422)),"Completar fecha/preaviso",IF(D422&lt;Resumen!$E$4,"Cargo vencido",IF(K422&lt;Resumen!$E$4,"Preaviso vencido",IF(K422&lt;=Resumen!$E$4+7,"Revisar en 7 días","Más adelante")))))))</f>
        <v/>
      </c>
      <c r="N422" s="22" t="n">
        <f aca="false">IF(AND(F422="Activa",L422="Correcto",ISNUMBER(K422)),K422+ROW()/10000,1000000000)</f>
        <v>1000000000</v>
      </c>
      <c r="O422" s="23" t="str">
        <f aca="false">IF(AND(ISNUMBER(G422),G422&gt;0,L422="Correcto"),I422/G422,"n.a.")</f>
        <v>n.a.</v>
      </c>
      <c r="P422" s="0" t="n">
        <f aca="false">IF(COUNTA(A422:H422)&gt;0,ROW(),0)</f>
        <v>0</v>
      </c>
    </row>
    <row r="423" customFormat="false" ht="30" hidden="false" customHeight="true" outlineLevel="0" collapsed="false">
      <c r="A423" s="30"/>
      <c r="B423" s="31"/>
      <c r="C423" s="30"/>
      <c r="D423" s="32"/>
      <c r="E423" s="30"/>
      <c r="F423" s="30"/>
      <c r="G423" s="30"/>
      <c r="H423" s="30"/>
      <c r="I423" s="19" t="n">
        <f aca="false">IF(L423&lt;&gt;"Correcto",0,IF(F423="Activa",B423/C423,0))</f>
        <v>0</v>
      </c>
      <c r="J423" s="19" t="n">
        <f aca="false">I423*12</f>
        <v>0</v>
      </c>
      <c r="K423" s="20" t="str">
        <f aca="false">IF(AND(L423="Correcto",ISNUMBER(D423),OR(E423="",AND(ISNUMBER(E423),E423&gt;=0))),D423-N(E423),"")</f>
        <v/>
      </c>
      <c r="L423" s="9" t="str">
        <f aca="false">IFERROR(IF(COUNTA(A423:H423)=0,"",IF(OR(A423="",NOT(ISNUMBER(B423)),B423&lt;0,NOT(ISNUMBER(C423)),C423&lt;1,MOD(C423,1)&lt;&gt;0,AND(F423&lt;&gt;"Activa",F423&lt;&gt;"Cancelada")),"REVISAR coste","Correcto")),"REVISAR coste")</f>
        <v/>
      </c>
      <c r="M423" s="21" t="str">
        <f aca="false">IF(A423="","",IF(L423&lt;&gt;"Correcto","Revisar coste",IF(F423="Cancelada","Baja efectiva",IF(NOT(ISNUMBER(K423)),"Completar fecha/preaviso",IF(D423&lt;Resumen!$E$4,"Cargo vencido",IF(K423&lt;Resumen!$E$4,"Preaviso vencido",IF(K423&lt;=Resumen!$E$4+7,"Revisar en 7 días","Más adelante")))))))</f>
        <v/>
      </c>
      <c r="N423" s="22" t="n">
        <f aca="false">IF(AND(F423="Activa",L423="Correcto",ISNUMBER(K423)),K423+ROW()/10000,1000000000)</f>
        <v>1000000000</v>
      </c>
      <c r="O423" s="23" t="str">
        <f aca="false">IF(AND(ISNUMBER(G423),G423&gt;0,L423="Correcto"),I423/G423,"n.a.")</f>
        <v>n.a.</v>
      </c>
      <c r="P423" s="0" t="n">
        <f aca="false">IF(COUNTA(A423:H423)&gt;0,ROW(),0)</f>
        <v>0</v>
      </c>
    </row>
    <row r="424" customFormat="false" ht="30" hidden="false" customHeight="true" outlineLevel="0" collapsed="false">
      <c r="A424" s="30"/>
      <c r="B424" s="31"/>
      <c r="C424" s="30"/>
      <c r="D424" s="32"/>
      <c r="E424" s="30"/>
      <c r="F424" s="30"/>
      <c r="G424" s="30"/>
      <c r="H424" s="30"/>
      <c r="I424" s="19" t="n">
        <f aca="false">IF(L424&lt;&gt;"Correcto",0,IF(F424="Activa",B424/C424,0))</f>
        <v>0</v>
      </c>
      <c r="J424" s="19" t="n">
        <f aca="false">I424*12</f>
        <v>0</v>
      </c>
      <c r="K424" s="20" t="str">
        <f aca="false">IF(AND(L424="Correcto",ISNUMBER(D424),OR(E424="",AND(ISNUMBER(E424),E424&gt;=0))),D424-N(E424),"")</f>
        <v/>
      </c>
      <c r="L424" s="9" t="str">
        <f aca="false">IFERROR(IF(COUNTA(A424:H424)=0,"",IF(OR(A424="",NOT(ISNUMBER(B424)),B424&lt;0,NOT(ISNUMBER(C424)),C424&lt;1,MOD(C424,1)&lt;&gt;0,AND(F424&lt;&gt;"Activa",F424&lt;&gt;"Cancelada")),"REVISAR coste","Correcto")),"REVISAR coste")</f>
        <v/>
      </c>
      <c r="M424" s="21" t="str">
        <f aca="false">IF(A424="","",IF(L424&lt;&gt;"Correcto","Revisar coste",IF(F424="Cancelada","Baja efectiva",IF(NOT(ISNUMBER(K424)),"Completar fecha/preaviso",IF(D424&lt;Resumen!$E$4,"Cargo vencido",IF(K424&lt;Resumen!$E$4,"Preaviso vencido",IF(K424&lt;=Resumen!$E$4+7,"Revisar en 7 días","Más adelante")))))))</f>
        <v/>
      </c>
      <c r="N424" s="22" t="n">
        <f aca="false">IF(AND(F424="Activa",L424="Correcto",ISNUMBER(K424)),K424+ROW()/10000,1000000000)</f>
        <v>1000000000</v>
      </c>
      <c r="O424" s="23" t="str">
        <f aca="false">IF(AND(ISNUMBER(G424),G424&gt;0,L424="Correcto"),I424/G424,"n.a.")</f>
        <v>n.a.</v>
      </c>
      <c r="P424" s="0" t="n">
        <f aca="false">IF(COUNTA(A424:H424)&gt;0,ROW(),0)</f>
        <v>0</v>
      </c>
    </row>
    <row r="425" customFormat="false" ht="30" hidden="false" customHeight="true" outlineLevel="0" collapsed="false">
      <c r="A425" s="30"/>
      <c r="B425" s="31"/>
      <c r="C425" s="30"/>
      <c r="D425" s="32"/>
      <c r="E425" s="30"/>
      <c r="F425" s="30"/>
      <c r="G425" s="30"/>
      <c r="H425" s="30"/>
      <c r="I425" s="19" t="n">
        <f aca="false">IF(L425&lt;&gt;"Correcto",0,IF(F425="Activa",B425/C425,0))</f>
        <v>0</v>
      </c>
      <c r="J425" s="19" t="n">
        <f aca="false">I425*12</f>
        <v>0</v>
      </c>
      <c r="K425" s="20" t="str">
        <f aca="false">IF(AND(L425="Correcto",ISNUMBER(D425),OR(E425="",AND(ISNUMBER(E425),E425&gt;=0))),D425-N(E425),"")</f>
        <v/>
      </c>
      <c r="L425" s="9" t="str">
        <f aca="false">IFERROR(IF(COUNTA(A425:H425)=0,"",IF(OR(A425="",NOT(ISNUMBER(B425)),B425&lt;0,NOT(ISNUMBER(C425)),C425&lt;1,MOD(C425,1)&lt;&gt;0,AND(F425&lt;&gt;"Activa",F425&lt;&gt;"Cancelada")),"REVISAR coste","Correcto")),"REVISAR coste")</f>
        <v/>
      </c>
      <c r="M425" s="21" t="str">
        <f aca="false">IF(A425="","",IF(L425&lt;&gt;"Correcto","Revisar coste",IF(F425="Cancelada","Baja efectiva",IF(NOT(ISNUMBER(K425)),"Completar fecha/preaviso",IF(D425&lt;Resumen!$E$4,"Cargo vencido",IF(K425&lt;Resumen!$E$4,"Preaviso vencido",IF(K425&lt;=Resumen!$E$4+7,"Revisar en 7 días","Más adelante")))))))</f>
        <v/>
      </c>
      <c r="N425" s="22" t="n">
        <f aca="false">IF(AND(F425="Activa",L425="Correcto",ISNUMBER(K425)),K425+ROW()/10000,1000000000)</f>
        <v>1000000000</v>
      </c>
      <c r="O425" s="23" t="str">
        <f aca="false">IF(AND(ISNUMBER(G425),G425&gt;0,L425="Correcto"),I425/G425,"n.a.")</f>
        <v>n.a.</v>
      </c>
      <c r="P425" s="0" t="n">
        <f aca="false">IF(COUNTA(A425:H425)&gt;0,ROW(),0)</f>
        <v>0</v>
      </c>
    </row>
    <row r="426" customFormat="false" ht="30" hidden="false" customHeight="true" outlineLevel="0" collapsed="false">
      <c r="A426" s="30"/>
      <c r="B426" s="31"/>
      <c r="C426" s="30"/>
      <c r="D426" s="32"/>
      <c r="E426" s="30"/>
      <c r="F426" s="30"/>
      <c r="G426" s="30"/>
      <c r="H426" s="30"/>
      <c r="I426" s="19" t="n">
        <f aca="false">IF(L426&lt;&gt;"Correcto",0,IF(F426="Activa",B426/C426,0))</f>
        <v>0</v>
      </c>
      <c r="J426" s="19" t="n">
        <f aca="false">I426*12</f>
        <v>0</v>
      </c>
      <c r="K426" s="20" t="str">
        <f aca="false">IF(AND(L426="Correcto",ISNUMBER(D426),OR(E426="",AND(ISNUMBER(E426),E426&gt;=0))),D426-N(E426),"")</f>
        <v/>
      </c>
      <c r="L426" s="9" t="str">
        <f aca="false">IFERROR(IF(COUNTA(A426:H426)=0,"",IF(OR(A426="",NOT(ISNUMBER(B426)),B426&lt;0,NOT(ISNUMBER(C426)),C426&lt;1,MOD(C426,1)&lt;&gt;0,AND(F426&lt;&gt;"Activa",F426&lt;&gt;"Cancelada")),"REVISAR coste","Correcto")),"REVISAR coste")</f>
        <v/>
      </c>
      <c r="M426" s="21" t="str">
        <f aca="false">IF(A426="","",IF(L426&lt;&gt;"Correcto","Revisar coste",IF(F426="Cancelada","Baja efectiva",IF(NOT(ISNUMBER(K426)),"Completar fecha/preaviso",IF(D426&lt;Resumen!$E$4,"Cargo vencido",IF(K426&lt;Resumen!$E$4,"Preaviso vencido",IF(K426&lt;=Resumen!$E$4+7,"Revisar en 7 días","Más adelante")))))))</f>
        <v/>
      </c>
      <c r="N426" s="22" t="n">
        <f aca="false">IF(AND(F426="Activa",L426="Correcto",ISNUMBER(K426)),K426+ROW()/10000,1000000000)</f>
        <v>1000000000</v>
      </c>
      <c r="O426" s="23" t="str">
        <f aca="false">IF(AND(ISNUMBER(G426),G426&gt;0,L426="Correcto"),I426/G426,"n.a.")</f>
        <v>n.a.</v>
      </c>
      <c r="P426" s="0" t="n">
        <f aca="false">IF(COUNTA(A426:H426)&gt;0,ROW(),0)</f>
        <v>0</v>
      </c>
    </row>
    <row r="427" customFormat="false" ht="30" hidden="false" customHeight="true" outlineLevel="0" collapsed="false">
      <c r="A427" s="30"/>
      <c r="B427" s="31"/>
      <c r="C427" s="30"/>
      <c r="D427" s="32"/>
      <c r="E427" s="30"/>
      <c r="F427" s="30"/>
      <c r="G427" s="30"/>
      <c r="H427" s="30"/>
      <c r="I427" s="19" t="n">
        <f aca="false">IF(L427&lt;&gt;"Correcto",0,IF(F427="Activa",B427/C427,0))</f>
        <v>0</v>
      </c>
      <c r="J427" s="19" t="n">
        <f aca="false">I427*12</f>
        <v>0</v>
      </c>
      <c r="K427" s="20" t="str">
        <f aca="false">IF(AND(L427="Correcto",ISNUMBER(D427),OR(E427="",AND(ISNUMBER(E427),E427&gt;=0))),D427-N(E427),"")</f>
        <v/>
      </c>
      <c r="L427" s="9" t="str">
        <f aca="false">IFERROR(IF(COUNTA(A427:H427)=0,"",IF(OR(A427="",NOT(ISNUMBER(B427)),B427&lt;0,NOT(ISNUMBER(C427)),C427&lt;1,MOD(C427,1)&lt;&gt;0,AND(F427&lt;&gt;"Activa",F427&lt;&gt;"Cancelada")),"REVISAR coste","Correcto")),"REVISAR coste")</f>
        <v/>
      </c>
      <c r="M427" s="21" t="str">
        <f aca="false">IF(A427="","",IF(L427&lt;&gt;"Correcto","Revisar coste",IF(F427="Cancelada","Baja efectiva",IF(NOT(ISNUMBER(K427)),"Completar fecha/preaviso",IF(D427&lt;Resumen!$E$4,"Cargo vencido",IF(K427&lt;Resumen!$E$4,"Preaviso vencido",IF(K427&lt;=Resumen!$E$4+7,"Revisar en 7 días","Más adelante")))))))</f>
        <v/>
      </c>
      <c r="N427" s="22" t="n">
        <f aca="false">IF(AND(F427="Activa",L427="Correcto",ISNUMBER(K427)),K427+ROW()/10000,1000000000)</f>
        <v>1000000000</v>
      </c>
      <c r="O427" s="23" t="str">
        <f aca="false">IF(AND(ISNUMBER(G427),G427&gt;0,L427="Correcto"),I427/G427,"n.a.")</f>
        <v>n.a.</v>
      </c>
      <c r="P427" s="0" t="n">
        <f aca="false">IF(COUNTA(A427:H427)&gt;0,ROW(),0)</f>
        <v>0</v>
      </c>
    </row>
    <row r="428" customFormat="false" ht="30" hidden="false" customHeight="true" outlineLevel="0" collapsed="false">
      <c r="A428" s="30"/>
      <c r="B428" s="31"/>
      <c r="C428" s="30"/>
      <c r="D428" s="32"/>
      <c r="E428" s="30"/>
      <c r="F428" s="30"/>
      <c r="G428" s="30"/>
      <c r="H428" s="30"/>
      <c r="I428" s="19" t="n">
        <f aca="false">IF(L428&lt;&gt;"Correcto",0,IF(F428="Activa",B428/C428,0))</f>
        <v>0</v>
      </c>
      <c r="J428" s="19" t="n">
        <f aca="false">I428*12</f>
        <v>0</v>
      </c>
      <c r="K428" s="20" t="str">
        <f aca="false">IF(AND(L428="Correcto",ISNUMBER(D428),OR(E428="",AND(ISNUMBER(E428),E428&gt;=0))),D428-N(E428),"")</f>
        <v/>
      </c>
      <c r="L428" s="9" t="str">
        <f aca="false">IFERROR(IF(COUNTA(A428:H428)=0,"",IF(OR(A428="",NOT(ISNUMBER(B428)),B428&lt;0,NOT(ISNUMBER(C428)),C428&lt;1,MOD(C428,1)&lt;&gt;0,AND(F428&lt;&gt;"Activa",F428&lt;&gt;"Cancelada")),"REVISAR coste","Correcto")),"REVISAR coste")</f>
        <v/>
      </c>
      <c r="M428" s="21" t="str">
        <f aca="false">IF(A428="","",IF(L428&lt;&gt;"Correcto","Revisar coste",IF(F428="Cancelada","Baja efectiva",IF(NOT(ISNUMBER(K428)),"Completar fecha/preaviso",IF(D428&lt;Resumen!$E$4,"Cargo vencido",IF(K428&lt;Resumen!$E$4,"Preaviso vencido",IF(K428&lt;=Resumen!$E$4+7,"Revisar en 7 días","Más adelante")))))))</f>
        <v/>
      </c>
      <c r="N428" s="22" t="n">
        <f aca="false">IF(AND(F428="Activa",L428="Correcto",ISNUMBER(K428)),K428+ROW()/10000,1000000000)</f>
        <v>1000000000</v>
      </c>
      <c r="O428" s="23" t="str">
        <f aca="false">IF(AND(ISNUMBER(G428),G428&gt;0,L428="Correcto"),I428/G428,"n.a.")</f>
        <v>n.a.</v>
      </c>
      <c r="P428" s="0" t="n">
        <f aca="false">IF(COUNTA(A428:H428)&gt;0,ROW(),0)</f>
        <v>0</v>
      </c>
    </row>
    <row r="429" customFormat="false" ht="30" hidden="false" customHeight="true" outlineLevel="0" collapsed="false">
      <c r="A429" s="30"/>
      <c r="B429" s="31"/>
      <c r="C429" s="30"/>
      <c r="D429" s="32"/>
      <c r="E429" s="30"/>
      <c r="F429" s="30"/>
      <c r="G429" s="30"/>
      <c r="H429" s="30"/>
      <c r="I429" s="19" t="n">
        <f aca="false">IF(L429&lt;&gt;"Correcto",0,IF(F429="Activa",B429/C429,0))</f>
        <v>0</v>
      </c>
      <c r="J429" s="19" t="n">
        <f aca="false">I429*12</f>
        <v>0</v>
      </c>
      <c r="K429" s="20" t="str">
        <f aca="false">IF(AND(L429="Correcto",ISNUMBER(D429),OR(E429="",AND(ISNUMBER(E429),E429&gt;=0))),D429-N(E429),"")</f>
        <v/>
      </c>
      <c r="L429" s="9" t="str">
        <f aca="false">IFERROR(IF(COUNTA(A429:H429)=0,"",IF(OR(A429="",NOT(ISNUMBER(B429)),B429&lt;0,NOT(ISNUMBER(C429)),C429&lt;1,MOD(C429,1)&lt;&gt;0,AND(F429&lt;&gt;"Activa",F429&lt;&gt;"Cancelada")),"REVISAR coste","Correcto")),"REVISAR coste")</f>
        <v/>
      </c>
      <c r="M429" s="21" t="str">
        <f aca="false">IF(A429="","",IF(L429&lt;&gt;"Correcto","Revisar coste",IF(F429="Cancelada","Baja efectiva",IF(NOT(ISNUMBER(K429)),"Completar fecha/preaviso",IF(D429&lt;Resumen!$E$4,"Cargo vencido",IF(K429&lt;Resumen!$E$4,"Preaviso vencido",IF(K429&lt;=Resumen!$E$4+7,"Revisar en 7 días","Más adelante")))))))</f>
        <v/>
      </c>
      <c r="N429" s="22" t="n">
        <f aca="false">IF(AND(F429="Activa",L429="Correcto",ISNUMBER(K429)),K429+ROW()/10000,1000000000)</f>
        <v>1000000000</v>
      </c>
      <c r="O429" s="23" t="str">
        <f aca="false">IF(AND(ISNUMBER(G429),G429&gt;0,L429="Correcto"),I429/G429,"n.a.")</f>
        <v>n.a.</v>
      </c>
      <c r="P429" s="0" t="n">
        <f aca="false">IF(COUNTA(A429:H429)&gt;0,ROW(),0)</f>
        <v>0</v>
      </c>
    </row>
    <row r="430" customFormat="false" ht="30" hidden="false" customHeight="true" outlineLevel="0" collapsed="false">
      <c r="A430" s="30"/>
      <c r="B430" s="31"/>
      <c r="C430" s="30"/>
      <c r="D430" s="32"/>
      <c r="E430" s="30"/>
      <c r="F430" s="30"/>
      <c r="G430" s="30"/>
      <c r="H430" s="30"/>
      <c r="I430" s="19" t="n">
        <f aca="false">IF(L430&lt;&gt;"Correcto",0,IF(F430="Activa",B430/C430,0))</f>
        <v>0</v>
      </c>
      <c r="J430" s="19" t="n">
        <f aca="false">I430*12</f>
        <v>0</v>
      </c>
      <c r="K430" s="20" t="str">
        <f aca="false">IF(AND(L430="Correcto",ISNUMBER(D430),OR(E430="",AND(ISNUMBER(E430),E430&gt;=0))),D430-N(E430),"")</f>
        <v/>
      </c>
      <c r="L430" s="9" t="str">
        <f aca="false">IFERROR(IF(COUNTA(A430:H430)=0,"",IF(OR(A430="",NOT(ISNUMBER(B430)),B430&lt;0,NOT(ISNUMBER(C430)),C430&lt;1,MOD(C430,1)&lt;&gt;0,AND(F430&lt;&gt;"Activa",F430&lt;&gt;"Cancelada")),"REVISAR coste","Correcto")),"REVISAR coste")</f>
        <v/>
      </c>
      <c r="M430" s="21" t="str">
        <f aca="false">IF(A430="","",IF(L430&lt;&gt;"Correcto","Revisar coste",IF(F430="Cancelada","Baja efectiva",IF(NOT(ISNUMBER(K430)),"Completar fecha/preaviso",IF(D430&lt;Resumen!$E$4,"Cargo vencido",IF(K430&lt;Resumen!$E$4,"Preaviso vencido",IF(K430&lt;=Resumen!$E$4+7,"Revisar en 7 días","Más adelante")))))))</f>
        <v/>
      </c>
      <c r="N430" s="22" t="n">
        <f aca="false">IF(AND(F430="Activa",L430="Correcto",ISNUMBER(K430)),K430+ROW()/10000,1000000000)</f>
        <v>1000000000</v>
      </c>
      <c r="O430" s="23" t="str">
        <f aca="false">IF(AND(ISNUMBER(G430),G430&gt;0,L430="Correcto"),I430/G430,"n.a.")</f>
        <v>n.a.</v>
      </c>
      <c r="P430" s="0" t="n">
        <f aca="false">IF(COUNTA(A430:H430)&gt;0,ROW(),0)</f>
        <v>0</v>
      </c>
    </row>
    <row r="431" customFormat="false" ht="30" hidden="false" customHeight="true" outlineLevel="0" collapsed="false">
      <c r="A431" s="30"/>
      <c r="B431" s="31"/>
      <c r="C431" s="30"/>
      <c r="D431" s="32"/>
      <c r="E431" s="30"/>
      <c r="F431" s="30"/>
      <c r="G431" s="30"/>
      <c r="H431" s="30"/>
      <c r="I431" s="19" t="n">
        <f aca="false">IF(L431&lt;&gt;"Correcto",0,IF(F431="Activa",B431/C431,0))</f>
        <v>0</v>
      </c>
      <c r="J431" s="19" t="n">
        <f aca="false">I431*12</f>
        <v>0</v>
      </c>
      <c r="K431" s="20" t="str">
        <f aca="false">IF(AND(L431="Correcto",ISNUMBER(D431),OR(E431="",AND(ISNUMBER(E431),E431&gt;=0))),D431-N(E431),"")</f>
        <v/>
      </c>
      <c r="L431" s="9" t="str">
        <f aca="false">IFERROR(IF(COUNTA(A431:H431)=0,"",IF(OR(A431="",NOT(ISNUMBER(B431)),B431&lt;0,NOT(ISNUMBER(C431)),C431&lt;1,MOD(C431,1)&lt;&gt;0,AND(F431&lt;&gt;"Activa",F431&lt;&gt;"Cancelada")),"REVISAR coste","Correcto")),"REVISAR coste")</f>
        <v/>
      </c>
      <c r="M431" s="21" t="str">
        <f aca="false">IF(A431="","",IF(L431&lt;&gt;"Correcto","Revisar coste",IF(F431="Cancelada","Baja efectiva",IF(NOT(ISNUMBER(K431)),"Completar fecha/preaviso",IF(D431&lt;Resumen!$E$4,"Cargo vencido",IF(K431&lt;Resumen!$E$4,"Preaviso vencido",IF(K431&lt;=Resumen!$E$4+7,"Revisar en 7 días","Más adelante")))))))</f>
        <v/>
      </c>
      <c r="N431" s="22" t="n">
        <f aca="false">IF(AND(F431="Activa",L431="Correcto",ISNUMBER(K431)),K431+ROW()/10000,1000000000)</f>
        <v>1000000000</v>
      </c>
      <c r="O431" s="23" t="str">
        <f aca="false">IF(AND(ISNUMBER(G431),G431&gt;0,L431="Correcto"),I431/G431,"n.a.")</f>
        <v>n.a.</v>
      </c>
      <c r="P431" s="0" t="n">
        <f aca="false">IF(COUNTA(A431:H431)&gt;0,ROW(),0)</f>
        <v>0</v>
      </c>
    </row>
    <row r="432" customFormat="false" ht="30" hidden="false" customHeight="true" outlineLevel="0" collapsed="false">
      <c r="A432" s="30"/>
      <c r="B432" s="31"/>
      <c r="C432" s="30"/>
      <c r="D432" s="32"/>
      <c r="E432" s="30"/>
      <c r="F432" s="30"/>
      <c r="G432" s="30"/>
      <c r="H432" s="30"/>
      <c r="I432" s="19" t="n">
        <f aca="false">IF(L432&lt;&gt;"Correcto",0,IF(F432="Activa",B432/C432,0))</f>
        <v>0</v>
      </c>
      <c r="J432" s="19" t="n">
        <f aca="false">I432*12</f>
        <v>0</v>
      </c>
      <c r="K432" s="20" t="str">
        <f aca="false">IF(AND(L432="Correcto",ISNUMBER(D432),OR(E432="",AND(ISNUMBER(E432),E432&gt;=0))),D432-N(E432),"")</f>
        <v/>
      </c>
      <c r="L432" s="9" t="str">
        <f aca="false">IFERROR(IF(COUNTA(A432:H432)=0,"",IF(OR(A432="",NOT(ISNUMBER(B432)),B432&lt;0,NOT(ISNUMBER(C432)),C432&lt;1,MOD(C432,1)&lt;&gt;0,AND(F432&lt;&gt;"Activa",F432&lt;&gt;"Cancelada")),"REVISAR coste","Correcto")),"REVISAR coste")</f>
        <v/>
      </c>
      <c r="M432" s="21" t="str">
        <f aca="false">IF(A432="","",IF(L432&lt;&gt;"Correcto","Revisar coste",IF(F432="Cancelada","Baja efectiva",IF(NOT(ISNUMBER(K432)),"Completar fecha/preaviso",IF(D432&lt;Resumen!$E$4,"Cargo vencido",IF(K432&lt;Resumen!$E$4,"Preaviso vencido",IF(K432&lt;=Resumen!$E$4+7,"Revisar en 7 días","Más adelante")))))))</f>
        <v/>
      </c>
      <c r="N432" s="22" t="n">
        <f aca="false">IF(AND(F432="Activa",L432="Correcto",ISNUMBER(K432)),K432+ROW()/10000,1000000000)</f>
        <v>1000000000</v>
      </c>
      <c r="O432" s="23" t="str">
        <f aca="false">IF(AND(ISNUMBER(G432),G432&gt;0,L432="Correcto"),I432/G432,"n.a.")</f>
        <v>n.a.</v>
      </c>
      <c r="P432" s="0" t="n">
        <f aca="false">IF(COUNTA(A432:H432)&gt;0,ROW(),0)</f>
        <v>0</v>
      </c>
    </row>
    <row r="433" customFormat="false" ht="30" hidden="false" customHeight="true" outlineLevel="0" collapsed="false">
      <c r="A433" s="30"/>
      <c r="B433" s="31"/>
      <c r="C433" s="30"/>
      <c r="D433" s="32"/>
      <c r="E433" s="30"/>
      <c r="F433" s="30"/>
      <c r="G433" s="30"/>
      <c r="H433" s="30"/>
      <c r="I433" s="19" t="n">
        <f aca="false">IF(L433&lt;&gt;"Correcto",0,IF(F433="Activa",B433/C433,0))</f>
        <v>0</v>
      </c>
      <c r="J433" s="19" t="n">
        <f aca="false">I433*12</f>
        <v>0</v>
      </c>
      <c r="K433" s="20" t="str">
        <f aca="false">IF(AND(L433="Correcto",ISNUMBER(D433),OR(E433="",AND(ISNUMBER(E433),E433&gt;=0))),D433-N(E433),"")</f>
        <v/>
      </c>
      <c r="L433" s="9" t="str">
        <f aca="false">IFERROR(IF(COUNTA(A433:H433)=0,"",IF(OR(A433="",NOT(ISNUMBER(B433)),B433&lt;0,NOT(ISNUMBER(C433)),C433&lt;1,MOD(C433,1)&lt;&gt;0,AND(F433&lt;&gt;"Activa",F433&lt;&gt;"Cancelada")),"REVISAR coste","Correcto")),"REVISAR coste")</f>
        <v/>
      </c>
      <c r="M433" s="21" t="str">
        <f aca="false">IF(A433="","",IF(L433&lt;&gt;"Correcto","Revisar coste",IF(F433="Cancelada","Baja efectiva",IF(NOT(ISNUMBER(K433)),"Completar fecha/preaviso",IF(D433&lt;Resumen!$E$4,"Cargo vencido",IF(K433&lt;Resumen!$E$4,"Preaviso vencido",IF(K433&lt;=Resumen!$E$4+7,"Revisar en 7 días","Más adelante")))))))</f>
        <v/>
      </c>
      <c r="N433" s="22" t="n">
        <f aca="false">IF(AND(F433="Activa",L433="Correcto",ISNUMBER(K433)),K433+ROW()/10000,1000000000)</f>
        <v>1000000000</v>
      </c>
      <c r="O433" s="23" t="str">
        <f aca="false">IF(AND(ISNUMBER(G433),G433&gt;0,L433="Correcto"),I433/G433,"n.a.")</f>
        <v>n.a.</v>
      </c>
      <c r="P433" s="0" t="n">
        <f aca="false">IF(COUNTA(A433:H433)&gt;0,ROW(),0)</f>
        <v>0</v>
      </c>
    </row>
    <row r="434" customFormat="false" ht="30" hidden="false" customHeight="true" outlineLevel="0" collapsed="false">
      <c r="A434" s="30"/>
      <c r="B434" s="31"/>
      <c r="C434" s="30"/>
      <c r="D434" s="32"/>
      <c r="E434" s="30"/>
      <c r="F434" s="30"/>
      <c r="G434" s="30"/>
      <c r="H434" s="30"/>
      <c r="I434" s="19" t="n">
        <f aca="false">IF(L434&lt;&gt;"Correcto",0,IF(F434="Activa",B434/C434,0))</f>
        <v>0</v>
      </c>
      <c r="J434" s="19" t="n">
        <f aca="false">I434*12</f>
        <v>0</v>
      </c>
      <c r="K434" s="20" t="str">
        <f aca="false">IF(AND(L434="Correcto",ISNUMBER(D434),OR(E434="",AND(ISNUMBER(E434),E434&gt;=0))),D434-N(E434),"")</f>
        <v/>
      </c>
      <c r="L434" s="9" t="str">
        <f aca="false">IFERROR(IF(COUNTA(A434:H434)=0,"",IF(OR(A434="",NOT(ISNUMBER(B434)),B434&lt;0,NOT(ISNUMBER(C434)),C434&lt;1,MOD(C434,1)&lt;&gt;0,AND(F434&lt;&gt;"Activa",F434&lt;&gt;"Cancelada")),"REVISAR coste","Correcto")),"REVISAR coste")</f>
        <v/>
      </c>
      <c r="M434" s="21" t="str">
        <f aca="false">IF(A434="","",IF(L434&lt;&gt;"Correcto","Revisar coste",IF(F434="Cancelada","Baja efectiva",IF(NOT(ISNUMBER(K434)),"Completar fecha/preaviso",IF(D434&lt;Resumen!$E$4,"Cargo vencido",IF(K434&lt;Resumen!$E$4,"Preaviso vencido",IF(K434&lt;=Resumen!$E$4+7,"Revisar en 7 días","Más adelante")))))))</f>
        <v/>
      </c>
      <c r="N434" s="22" t="n">
        <f aca="false">IF(AND(F434="Activa",L434="Correcto",ISNUMBER(K434)),K434+ROW()/10000,1000000000)</f>
        <v>1000000000</v>
      </c>
      <c r="O434" s="23" t="str">
        <f aca="false">IF(AND(ISNUMBER(G434),G434&gt;0,L434="Correcto"),I434/G434,"n.a.")</f>
        <v>n.a.</v>
      </c>
      <c r="P434" s="0" t="n">
        <f aca="false">IF(COUNTA(A434:H434)&gt;0,ROW(),0)</f>
        <v>0</v>
      </c>
    </row>
    <row r="435" customFormat="false" ht="30" hidden="false" customHeight="true" outlineLevel="0" collapsed="false">
      <c r="A435" s="30"/>
      <c r="B435" s="31"/>
      <c r="C435" s="30"/>
      <c r="D435" s="32"/>
      <c r="E435" s="30"/>
      <c r="F435" s="30"/>
      <c r="G435" s="30"/>
      <c r="H435" s="30"/>
      <c r="I435" s="19" t="n">
        <f aca="false">IF(L435&lt;&gt;"Correcto",0,IF(F435="Activa",B435/C435,0))</f>
        <v>0</v>
      </c>
      <c r="J435" s="19" t="n">
        <f aca="false">I435*12</f>
        <v>0</v>
      </c>
      <c r="K435" s="20" t="str">
        <f aca="false">IF(AND(L435="Correcto",ISNUMBER(D435),OR(E435="",AND(ISNUMBER(E435),E435&gt;=0))),D435-N(E435),"")</f>
        <v/>
      </c>
      <c r="L435" s="9" t="str">
        <f aca="false">IFERROR(IF(COUNTA(A435:H435)=0,"",IF(OR(A435="",NOT(ISNUMBER(B435)),B435&lt;0,NOT(ISNUMBER(C435)),C435&lt;1,MOD(C435,1)&lt;&gt;0,AND(F435&lt;&gt;"Activa",F435&lt;&gt;"Cancelada")),"REVISAR coste","Correcto")),"REVISAR coste")</f>
        <v/>
      </c>
      <c r="M435" s="21" t="str">
        <f aca="false">IF(A435="","",IF(L435&lt;&gt;"Correcto","Revisar coste",IF(F435="Cancelada","Baja efectiva",IF(NOT(ISNUMBER(K435)),"Completar fecha/preaviso",IF(D435&lt;Resumen!$E$4,"Cargo vencido",IF(K435&lt;Resumen!$E$4,"Preaviso vencido",IF(K435&lt;=Resumen!$E$4+7,"Revisar en 7 días","Más adelante")))))))</f>
        <v/>
      </c>
      <c r="N435" s="22" t="n">
        <f aca="false">IF(AND(F435="Activa",L435="Correcto",ISNUMBER(K435)),K435+ROW()/10000,1000000000)</f>
        <v>1000000000</v>
      </c>
      <c r="O435" s="23" t="str">
        <f aca="false">IF(AND(ISNUMBER(G435),G435&gt;0,L435="Correcto"),I435/G435,"n.a.")</f>
        <v>n.a.</v>
      </c>
      <c r="P435" s="0" t="n">
        <f aca="false">IF(COUNTA(A435:H435)&gt;0,ROW(),0)</f>
        <v>0</v>
      </c>
    </row>
    <row r="436" customFormat="false" ht="30" hidden="false" customHeight="true" outlineLevel="0" collapsed="false">
      <c r="A436" s="30"/>
      <c r="B436" s="31"/>
      <c r="C436" s="30"/>
      <c r="D436" s="32"/>
      <c r="E436" s="30"/>
      <c r="F436" s="30"/>
      <c r="G436" s="30"/>
      <c r="H436" s="30"/>
      <c r="I436" s="19" t="n">
        <f aca="false">IF(L436&lt;&gt;"Correcto",0,IF(F436="Activa",B436/C436,0))</f>
        <v>0</v>
      </c>
      <c r="J436" s="19" t="n">
        <f aca="false">I436*12</f>
        <v>0</v>
      </c>
      <c r="K436" s="20" t="str">
        <f aca="false">IF(AND(L436="Correcto",ISNUMBER(D436),OR(E436="",AND(ISNUMBER(E436),E436&gt;=0))),D436-N(E436),"")</f>
        <v/>
      </c>
      <c r="L436" s="9" t="str">
        <f aca="false">IFERROR(IF(COUNTA(A436:H436)=0,"",IF(OR(A436="",NOT(ISNUMBER(B436)),B436&lt;0,NOT(ISNUMBER(C436)),C436&lt;1,MOD(C436,1)&lt;&gt;0,AND(F436&lt;&gt;"Activa",F436&lt;&gt;"Cancelada")),"REVISAR coste","Correcto")),"REVISAR coste")</f>
        <v/>
      </c>
      <c r="M436" s="21" t="str">
        <f aca="false">IF(A436="","",IF(L436&lt;&gt;"Correcto","Revisar coste",IF(F436="Cancelada","Baja efectiva",IF(NOT(ISNUMBER(K436)),"Completar fecha/preaviso",IF(D436&lt;Resumen!$E$4,"Cargo vencido",IF(K436&lt;Resumen!$E$4,"Preaviso vencido",IF(K436&lt;=Resumen!$E$4+7,"Revisar en 7 días","Más adelante")))))))</f>
        <v/>
      </c>
      <c r="N436" s="22" t="n">
        <f aca="false">IF(AND(F436="Activa",L436="Correcto",ISNUMBER(K436)),K436+ROW()/10000,1000000000)</f>
        <v>1000000000</v>
      </c>
      <c r="O436" s="23" t="str">
        <f aca="false">IF(AND(ISNUMBER(G436),G436&gt;0,L436="Correcto"),I436/G436,"n.a.")</f>
        <v>n.a.</v>
      </c>
      <c r="P436" s="0" t="n">
        <f aca="false">IF(COUNTA(A436:H436)&gt;0,ROW(),0)</f>
        <v>0</v>
      </c>
    </row>
    <row r="437" customFormat="false" ht="30" hidden="false" customHeight="true" outlineLevel="0" collapsed="false">
      <c r="A437" s="30"/>
      <c r="B437" s="31"/>
      <c r="C437" s="30"/>
      <c r="D437" s="32"/>
      <c r="E437" s="30"/>
      <c r="F437" s="30"/>
      <c r="G437" s="30"/>
      <c r="H437" s="30"/>
      <c r="I437" s="19" t="n">
        <f aca="false">IF(L437&lt;&gt;"Correcto",0,IF(F437="Activa",B437/C437,0))</f>
        <v>0</v>
      </c>
      <c r="J437" s="19" t="n">
        <f aca="false">I437*12</f>
        <v>0</v>
      </c>
      <c r="K437" s="20" t="str">
        <f aca="false">IF(AND(L437="Correcto",ISNUMBER(D437),OR(E437="",AND(ISNUMBER(E437),E437&gt;=0))),D437-N(E437),"")</f>
        <v/>
      </c>
      <c r="L437" s="9" t="str">
        <f aca="false">IFERROR(IF(COUNTA(A437:H437)=0,"",IF(OR(A437="",NOT(ISNUMBER(B437)),B437&lt;0,NOT(ISNUMBER(C437)),C437&lt;1,MOD(C437,1)&lt;&gt;0,AND(F437&lt;&gt;"Activa",F437&lt;&gt;"Cancelada")),"REVISAR coste","Correcto")),"REVISAR coste")</f>
        <v/>
      </c>
      <c r="M437" s="21" t="str">
        <f aca="false">IF(A437="","",IF(L437&lt;&gt;"Correcto","Revisar coste",IF(F437="Cancelada","Baja efectiva",IF(NOT(ISNUMBER(K437)),"Completar fecha/preaviso",IF(D437&lt;Resumen!$E$4,"Cargo vencido",IF(K437&lt;Resumen!$E$4,"Preaviso vencido",IF(K437&lt;=Resumen!$E$4+7,"Revisar en 7 días","Más adelante")))))))</f>
        <v/>
      </c>
      <c r="N437" s="22" t="n">
        <f aca="false">IF(AND(F437="Activa",L437="Correcto",ISNUMBER(K437)),K437+ROW()/10000,1000000000)</f>
        <v>1000000000</v>
      </c>
      <c r="O437" s="23" t="str">
        <f aca="false">IF(AND(ISNUMBER(G437),G437&gt;0,L437="Correcto"),I437/G437,"n.a.")</f>
        <v>n.a.</v>
      </c>
      <c r="P437" s="0" t="n">
        <f aca="false">IF(COUNTA(A437:H437)&gt;0,ROW(),0)</f>
        <v>0</v>
      </c>
    </row>
    <row r="438" customFormat="false" ht="30" hidden="false" customHeight="true" outlineLevel="0" collapsed="false">
      <c r="A438" s="30"/>
      <c r="B438" s="31"/>
      <c r="C438" s="30"/>
      <c r="D438" s="32"/>
      <c r="E438" s="30"/>
      <c r="F438" s="30"/>
      <c r="G438" s="30"/>
      <c r="H438" s="30"/>
      <c r="I438" s="19" t="n">
        <f aca="false">IF(L438&lt;&gt;"Correcto",0,IF(F438="Activa",B438/C438,0))</f>
        <v>0</v>
      </c>
      <c r="J438" s="19" t="n">
        <f aca="false">I438*12</f>
        <v>0</v>
      </c>
      <c r="K438" s="20" t="str">
        <f aca="false">IF(AND(L438="Correcto",ISNUMBER(D438),OR(E438="",AND(ISNUMBER(E438),E438&gt;=0))),D438-N(E438),"")</f>
        <v/>
      </c>
      <c r="L438" s="9" t="str">
        <f aca="false">IFERROR(IF(COUNTA(A438:H438)=0,"",IF(OR(A438="",NOT(ISNUMBER(B438)),B438&lt;0,NOT(ISNUMBER(C438)),C438&lt;1,MOD(C438,1)&lt;&gt;0,AND(F438&lt;&gt;"Activa",F438&lt;&gt;"Cancelada")),"REVISAR coste","Correcto")),"REVISAR coste")</f>
        <v/>
      </c>
      <c r="M438" s="21" t="str">
        <f aca="false">IF(A438="","",IF(L438&lt;&gt;"Correcto","Revisar coste",IF(F438="Cancelada","Baja efectiva",IF(NOT(ISNUMBER(K438)),"Completar fecha/preaviso",IF(D438&lt;Resumen!$E$4,"Cargo vencido",IF(K438&lt;Resumen!$E$4,"Preaviso vencido",IF(K438&lt;=Resumen!$E$4+7,"Revisar en 7 días","Más adelante")))))))</f>
        <v/>
      </c>
      <c r="N438" s="22" t="n">
        <f aca="false">IF(AND(F438="Activa",L438="Correcto",ISNUMBER(K438)),K438+ROW()/10000,1000000000)</f>
        <v>1000000000</v>
      </c>
      <c r="O438" s="23" t="str">
        <f aca="false">IF(AND(ISNUMBER(G438),G438&gt;0,L438="Correcto"),I438/G438,"n.a.")</f>
        <v>n.a.</v>
      </c>
      <c r="P438" s="0" t="n">
        <f aca="false">IF(COUNTA(A438:H438)&gt;0,ROW(),0)</f>
        <v>0</v>
      </c>
    </row>
    <row r="439" customFormat="false" ht="30" hidden="false" customHeight="true" outlineLevel="0" collapsed="false">
      <c r="A439" s="30"/>
      <c r="B439" s="31"/>
      <c r="C439" s="30"/>
      <c r="D439" s="32"/>
      <c r="E439" s="30"/>
      <c r="F439" s="30"/>
      <c r="G439" s="30"/>
      <c r="H439" s="30"/>
      <c r="I439" s="19" t="n">
        <f aca="false">IF(L439&lt;&gt;"Correcto",0,IF(F439="Activa",B439/C439,0))</f>
        <v>0</v>
      </c>
      <c r="J439" s="19" t="n">
        <f aca="false">I439*12</f>
        <v>0</v>
      </c>
      <c r="K439" s="20" t="str">
        <f aca="false">IF(AND(L439="Correcto",ISNUMBER(D439),OR(E439="",AND(ISNUMBER(E439),E439&gt;=0))),D439-N(E439),"")</f>
        <v/>
      </c>
      <c r="L439" s="9" t="str">
        <f aca="false">IFERROR(IF(COUNTA(A439:H439)=0,"",IF(OR(A439="",NOT(ISNUMBER(B439)),B439&lt;0,NOT(ISNUMBER(C439)),C439&lt;1,MOD(C439,1)&lt;&gt;0,AND(F439&lt;&gt;"Activa",F439&lt;&gt;"Cancelada")),"REVISAR coste","Correcto")),"REVISAR coste")</f>
        <v/>
      </c>
      <c r="M439" s="21" t="str">
        <f aca="false">IF(A439="","",IF(L439&lt;&gt;"Correcto","Revisar coste",IF(F439="Cancelada","Baja efectiva",IF(NOT(ISNUMBER(K439)),"Completar fecha/preaviso",IF(D439&lt;Resumen!$E$4,"Cargo vencido",IF(K439&lt;Resumen!$E$4,"Preaviso vencido",IF(K439&lt;=Resumen!$E$4+7,"Revisar en 7 días","Más adelante")))))))</f>
        <v/>
      </c>
      <c r="N439" s="22" t="n">
        <f aca="false">IF(AND(F439="Activa",L439="Correcto",ISNUMBER(K439)),K439+ROW()/10000,1000000000)</f>
        <v>1000000000</v>
      </c>
      <c r="O439" s="23" t="str">
        <f aca="false">IF(AND(ISNUMBER(G439),G439&gt;0,L439="Correcto"),I439/G439,"n.a.")</f>
        <v>n.a.</v>
      </c>
      <c r="P439" s="0" t="n">
        <f aca="false">IF(COUNTA(A439:H439)&gt;0,ROW(),0)</f>
        <v>0</v>
      </c>
    </row>
    <row r="440" customFormat="false" ht="30" hidden="false" customHeight="true" outlineLevel="0" collapsed="false">
      <c r="A440" s="30"/>
      <c r="B440" s="31"/>
      <c r="C440" s="30"/>
      <c r="D440" s="32"/>
      <c r="E440" s="30"/>
      <c r="F440" s="30"/>
      <c r="G440" s="30"/>
      <c r="H440" s="30"/>
      <c r="I440" s="19" t="n">
        <f aca="false">IF(L440&lt;&gt;"Correcto",0,IF(F440="Activa",B440/C440,0))</f>
        <v>0</v>
      </c>
      <c r="J440" s="19" t="n">
        <f aca="false">I440*12</f>
        <v>0</v>
      </c>
      <c r="K440" s="20" t="str">
        <f aca="false">IF(AND(L440="Correcto",ISNUMBER(D440),OR(E440="",AND(ISNUMBER(E440),E440&gt;=0))),D440-N(E440),"")</f>
        <v/>
      </c>
      <c r="L440" s="9" t="str">
        <f aca="false">IFERROR(IF(COUNTA(A440:H440)=0,"",IF(OR(A440="",NOT(ISNUMBER(B440)),B440&lt;0,NOT(ISNUMBER(C440)),C440&lt;1,MOD(C440,1)&lt;&gt;0,AND(F440&lt;&gt;"Activa",F440&lt;&gt;"Cancelada")),"REVISAR coste","Correcto")),"REVISAR coste")</f>
        <v/>
      </c>
      <c r="M440" s="21" t="str">
        <f aca="false">IF(A440="","",IF(L440&lt;&gt;"Correcto","Revisar coste",IF(F440="Cancelada","Baja efectiva",IF(NOT(ISNUMBER(K440)),"Completar fecha/preaviso",IF(D440&lt;Resumen!$E$4,"Cargo vencido",IF(K440&lt;Resumen!$E$4,"Preaviso vencido",IF(K440&lt;=Resumen!$E$4+7,"Revisar en 7 días","Más adelante")))))))</f>
        <v/>
      </c>
      <c r="N440" s="22" t="n">
        <f aca="false">IF(AND(F440="Activa",L440="Correcto",ISNUMBER(K440)),K440+ROW()/10000,1000000000)</f>
        <v>1000000000</v>
      </c>
      <c r="O440" s="23" t="str">
        <f aca="false">IF(AND(ISNUMBER(G440),G440&gt;0,L440="Correcto"),I440/G440,"n.a.")</f>
        <v>n.a.</v>
      </c>
      <c r="P440" s="0" t="n">
        <f aca="false">IF(COUNTA(A440:H440)&gt;0,ROW(),0)</f>
        <v>0</v>
      </c>
    </row>
    <row r="441" customFormat="false" ht="30" hidden="false" customHeight="true" outlineLevel="0" collapsed="false">
      <c r="A441" s="30"/>
      <c r="B441" s="31"/>
      <c r="C441" s="30"/>
      <c r="D441" s="32"/>
      <c r="E441" s="30"/>
      <c r="F441" s="30"/>
      <c r="G441" s="30"/>
      <c r="H441" s="30"/>
      <c r="I441" s="19" t="n">
        <f aca="false">IF(L441&lt;&gt;"Correcto",0,IF(F441="Activa",B441/C441,0))</f>
        <v>0</v>
      </c>
      <c r="J441" s="19" t="n">
        <f aca="false">I441*12</f>
        <v>0</v>
      </c>
      <c r="K441" s="20" t="str">
        <f aca="false">IF(AND(L441="Correcto",ISNUMBER(D441),OR(E441="",AND(ISNUMBER(E441),E441&gt;=0))),D441-N(E441),"")</f>
        <v/>
      </c>
      <c r="L441" s="9" t="str">
        <f aca="false">IFERROR(IF(COUNTA(A441:H441)=0,"",IF(OR(A441="",NOT(ISNUMBER(B441)),B441&lt;0,NOT(ISNUMBER(C441)),C441&lt;1,MOD(C441,1)&lt;&gt;0,AND(F441&lt;&gt;"Activa",F441&lt;&gt;"Cancelada")),"REVISAR coste","Correcto")),"REVISAR coste")</f>
        <v/>
      </c>
      <c r="M441" s="21" t="str">
        <f aca="false">IF(A441="","",IF(L441&lt;&gt;"Correcto","Revisar coste",IF(F441="Cancelada","Baja efectiva",IF(NOT(ISNUMBER(K441)),"Completar fecha/preaviso",IF(D441&lt;Resumen!$E$4,"Cargo vencido",IF(K441&lt;Resumen!$E$4,"Preaviso vencido",IF(K441&lt;=Resumen!$E$4+7,"Revisar en 7 días","Más adelante")))))))</f>
        <v/>
      </c>
      <c r="N441" s="22" t="n">
        <f aca="false">IF(AND(F441="Activa",L441="Correcto",ISNUMBER(K441)),K441+ROW()/10000,1000000000)</f>
        <v>1000000000</v>
      </c>
      <c r="O441" s="23" t="str">
        <f aca="false">IF(AND(ISNUMBER(G441),G441&gt;0,L441="Correcto"),I441/G441,"n.a.")</f>
        <v>n.a.</v>
      </c>
      <c r="P441" s="0" t="n">
        <f aca="false">IF(COUNTA(A441:H441)&gt;0,ROW(),0)</f>
        <v>0</v>
      </c>
    </row>
    <row r="442" customFormat="false" ht="30" hidden="false" customHeight="true" outlineLevel="0" collapsed="false">
      <c r="A442" s="30"/>
      <c r="B442" s="31"/>
      <c r="C442" s="30"/>
      <c r="D442" s="32"/>
      <c r="E442" s="30"/>
      <c r="F442" s="30"/>
      <c r="G442" s="30"/>
      <c r="H442" s="30"/>
      <c r="I442" s="19" t="n">
        <f aca="false">IF(L442&lt;&gt;"Correcto",0,IF(F442="Activa",B442/C442,0))</f>
        <v>0</v>
      </c>
      <c r="J442" s="19" t="n">
        <f aca="false">I442*12</f>
        <v>0</v>
      </c>
      <c r="K442" s="20" t="str">
        <f aca="false">IF(AND(L442="Correcto",ISNUMBER(D442),OR(E442="",AND(ISNUMBER(E442),E442&gt;=0))),D442-N(E442),"")</f>
        <v/>
      </c>
      <c r="L442" s="9" t="str">
        <f aca="false">IFERROR(IF(COUNTA(A442:H442)=0,"",IF(OR(A442="",NOT(ISNUMBER(B442)),B442&lt;0,NOT(ISNUMBER(C442)),C442&lt;1,MOD(C442,1)&lt;&gt;0,AND(F442&lt;&gt;"Activa",F442&lt;&gt;"Cancelada")),"REVISAR coste","Correcto")),"REVISAR coste")</f>
        <v/>
      </c>
      <c r="M442" s="21" t="str">
        <f aca="false">IF(A442="","",IF(L442&lt;&gt;"Correcto","Revisar coste",IF(F442="Cancelada","Baja efectiva",IF(NOT(ISNUMBER(K442)),"Completar fecha/preaviso",IF(D442&lt;Resumen!$E$4,"Cargo vencido",IF(K442&lt;Resumen!$E$4,"Preaviso vencido",IF(K442&lt;=Resumen!$E$4+7,"Revisar en 7 días","Más adelante")))))))</f>
        <v/>
      </c>
      <c r="N442" s="22" t="n">
        <f aca="false">IF(AND(F442="Activa",L442="Correcto",ISNUMBER(K442)),K442+ROW()/10000,1000000000)</f>
        <v>1000000000</v>
      </c>
      <c r="O442" s="23" t="str">
        <f aca="false">IF(AND(ISNUMBER(G442),G442&gt;0,L442="Correcto"),I442/G442,"n.a.")</f>
        <v>n.a.</v>
      </c>
      <c r="P442" s="0" t="n">
        <f aca="false">IF(COUNTA(A442:H442)&gt;0,ROW(),0)</f>
        <v>0</v>
      </c>
    </row>
    <row r="443" customFormat="false" ht="30" hidden="false" customHeight="true" outlineLevel="0" collapsed="false">
      <c r="A443" s="30"/>
      <c r="B443" s="31"/>
      <c r="C443" s="30"/>
      <c r="D443" s="32"/>
      <c r="E443" s="30"/>
      <c r="F443" s="30"/>
      <c r="G443" s="30"/>
      <c r="H443" s="30"/>
      <c r="I443" s="19" t="n">
        <f aca="false">IF(L443&lt;&gt;"Correcto",0,IF(F443="Activa",B443/C443,0))</f>
        <v>0</v>
      </c>
      <c r="J443" s="19" t="n">
        <f aca="false">I443*12</f>
        <v>0</v>
      </c>
      <c r="K443" s="20" t="str">
        <f aca="false">IF(AND(L443="Correcto",ISNUMBER(D443),OR(E443="",AND(ISNUMBER(E443),E443&gt;=0))),D443-N(E443),"")</f>
        <v/>
      </c>
      <c r="L443" s="9" t="str">
        <f aca="false">IFERROR(IF(COUNTA(A443:H443)=0,"",IF(OR(A443="",NOT(ISNUMBER(B443)),B443&lt;0,NOT(ISNUMBER(C443)),C443&lt;1,MOD(C443,1)&lt;&gt;0,AND(F443&lt;&gt;"Activa",F443&lt;&gt;"Cancelada")),"REVISAR coste","Correcto")),"REVISAR coste")</f>
        <v/>
      </c>
      <c r="M443" s="21" t="str">
        <f aca="false">IF(A443="","",IF(L443&lt;&gt;"Correcto","Revisar coste",IF(F443="Cancelada","Baja efectiva",IF(NOT(ISNUMBER(K443)),"Completar fecha/preaviso",IF(D443&lt;Resumen!$E$4,"Cargo vencido",IF(K443&lt;Resumen!$E$4,"Preaviso vencido",IF(K443&lt;=Resumen!$E$4+7,"Revisar en 7 días","Más adelante")))))))</f>
        <v/>
      </c>
      <c r="N443" s="22" t="n">
        <f aca="false">IF(AND(F443="Activa",L443="Correcto",ISNUMBER(K443)),K443+ROW()/10000,1000000000)</f>
        <v>1000000000</v>
      </c>
      <c r="O443" s="23" t="str">
        <f aca="false">IF(AND(ISNUMBER(G443),G443&gt;0,L443="Correcto"),I443/G443,"n.a.")</f>
        <v>n.a.</v>
      </c>
      <c r="P443" s="0" t="n">
        <f aca="false">IF(COUNTA(A443:H443)&gt;0,ROW(),0)</f>
        <v>0</v>
      </c>
    </row>
    <row r="444" customFormat="false" ht="30" hidden="false" customHeight="true" outlineLevel="0" collapsed="false">
      <c r="A444" s="30"/>
      <c r="B444" s="31"/>
      <c r="C444" s="30"/>
      <c r="D444" s="32"/>
      <c r="E444" s="30"/>
      <c r="F444" s="30"/>
      <c r="G444" s="30"/>
      <c r="H444" s="30"/>
      <c r="I444" s="19" t="n">
        <f aca="false">IF(L444&lt;&gt;"Correcto",0,IF(F444="Activa",B444/C444,0))</f>
        <v>0</v>
      </c>
      <c r="J444" s="19" t="n">
        <f aca="false">I444*12</f>
        <v>0</v>
      </c>
      <c r="K444" s="20" t="str">
        <f aca="false">IF(AND(L444="Correcto",ISNUMBER(D444),OR(E444="",AND(ISNUMBER(E444),E444&gt;=0))),D444-N(E444),"")</f>
        <v/>
      </c>
      <c r="L444" s="9" t="str">
        <f aca="false">IFERROR(IF(COUNTA(A444:H444)=0,"",IF(OR(A444="",NOT(ISNUMBER(B444)),B444&lt;0,NOT(ISNUMBER(C444)),C444&lt;1,MOD(C444,1)&lt;&gt;0,AND(F444&lt;&gt;"Activa",F444&lt;&gt;"Cancelada")),"REVISAR coste","Correcto")),"REVISAR coste")</f>
        <v/>
      </c>
      <c r="M444" s="21" t="str">
        <f aca="false">IF(A444="","",IF(L444&lt;&gt;"Correcto","Revisar coste",IF(F444="Cancelada","Baja efectiva",IF(NOT(ISNUMBER(K444)),"Completar fecha/preaviso",IF(D444&lt;Resumen!$E$4,"Cargo vencido",IF(K444&lt;Resumen!$E$4,"Preaviso vencido",IF(K444&lt;=Resumen!$E$4+7,"Revisar en 7 días","Más adelante")))))))</f>
        <v/>
      </c>
      <c r="N444" s="22" t="n">
        <f aca="false">IF(AND(F444="Activa",L444="Correcto",ISNUMBER(K444)),K444+ROW()/10000,1000000000)</f>
        <v>1000000000</v>
      </c>
      <c r="O444" s="23" t="str">
        <f aca="false">IF(AND(ISNUMBER(G444),G444&gt;0,L444="Correcto"),I444/G444,"n.a.")</f>
        <v>n.a.</v>
      </c>
      <c r="P444" s="0" t="n">
        <f aca="false">IF(COUNTA(A444:H444)&gt;0,ROW(),0)</f>
        <v>0</v>
      </c>
    </row>
    <row r="445" customFormat="false" ht="30" hidden="false" customHeight="true" outlineLevel="0" collapsed="false">
      <c r="A445" s="30"/>
      <c r="B445" s="31"/>
      <c r="C445" s="30"/>
      <c r="D445" s="32"/>
      <c r="E445" s="30"/>
      <c r="F445" s="30"/>
      <c r="G445" s="30"/>
      <c r="H445" s="30"/>
      <c r="I445" s="19" t="n">
        <f aca="false">IF(L445&lt;&gt;"Correcto",0,IF(F445="Activa",B445/C445,0))</f>
        <v>0</v>
      </c>
      <c r="J445" s="19" t="n">
        <f aca="false">I445*12</f>
        <v>0</v>
      </c>
      <c r="K445" s="20" t="str">
        <f aca="false">IF(AND(L445="Correcto",ISNUMBER(D445),OR(E445="",AND(ISNUMBER(E445),E445&gt;=0))),D445-N(E445),"")</f>
        <v/>
      </c>
      <c r="L445" s="9" t="str">
        <f aca="false">IFERROR(IF(COUNTA(A445:H445)=0,"",IF(OR(A445="",NOT(ISNUMBER(B445)),B445&lt;0,NOT(ISNUMBER(C445)),C445&lt;1,MOD(C445,1)&lt;&gt;0,AND(F445&lt;&gt;"Activa",F445&lt;&gt;"Cancelada")),"REVISAR coste","Correcto")),"REVISAR coste")</f>
        <v/>
      </c>
      <c r="M445" s="21" t="str">
        <f aca="false">IF(A445="","",IF(L445&lt;&gt;"Correcto","Revisar coste",IF(F445="Cancelada","Baja efectiva",IF(NOT(ISNUMBER(K445)),"Completar fecha/preaviso",IF(D445&lt;Resumen!$E$4,"Cargo vencido",IF(K445&lt;Resumen!$E$4,"Preaviso vencido",IF(K445&lt;=Resumen!$E$4+7,"Revisar en 7 días","Más adelante")))))))</f>
        <v/>
      </c>
      <c r="N445" s="22" t="n">
        <f aca="false">IF(AND(F445="Activa",L445="Correcto",ISNUMBER(K445)),K445+ROW()/10000,1000000000)</f>
        <v>1000000000</v>
      </c>
      <c r="O445" s="23" t="str">
        <f aca="false">IF(AND(ISNUMBER(G445),G445&gt;0,L445="Correcto"),I445/G445,"n.a.")</f>
        <v>n.a.</v>
      </c>
      <c r="P445" s="0" t="n">
        <f aca="false">IF(COUNTA(A445:H445)&gt;0,ROW(),0)</f>
        <v>0</v>
      </c>
    </row>
    <row r="446" customFormat="false" ht="30" hidden="false" customHeight="true" outlineLevel="0" collapsed="false">
      <c r="A446" s="30"/>
      <c r="B446" s="31"/>
      <c r="C446" s="30"/>
      <c r="D446" s="32"/>
      <c r="E446" s="30"/>
      <c r="F446" s="30"/>
      <c r="G446" s="30"/>
      <c r="H446" s="30"/>
      <c r="I446" s="19" t="n">
        <f aca="false">IF(L446&lt;&gt;"Correcto",0,IF(F446="Activa",B446/C446,0))</f>
        <v>0</v>
      </c>
      <c r="J446" s="19" t="n">
        <f aca="false">I446*12</f>
        <v>0</v>
      </c>
      <c r="K446" s="20" t="str">
        <f aca="false">IF(AND(L446="Correcto",ISNUMBER(D446),OR(E446="",AND(ISNUMBER(E446),E446&gt;=0))),D446-N(E446),"")</f>
        <v/>
      </c>
      <c r="L446" s="9" t="str">
        <f aca="false">IFERROR(IF(COUNTA(A446:H446)=0,"",IF(OR(A446="",NOT(ISNUMBER(B446)),B446&lt;0,NOT(ISNUMBER(C446)),C446&lt;1,MOD(C446,1)&lt;&gt;0,AND(F446&lt;&gt;"Activa",F446&lt;&gt;"Cancelada")),"REVISAR coste","Correcto")),"REVISAR coste")</f>
        <v/>
      </c>
      <c r="M446" s="21" t="str">
        <f aca="false">IF(A446="","",IF(L446&lt;&gt;"Correcto","Revisar coste",IF(F446="Cancelada","Baja efectiva",IF(NOT(ISNUMBER(K446)),"Completar fecha/preaviso",IF(D446&lt;Resumen!$E$4,"Cargo vencido",IF(K446&lt;Resumen!$E$4,"Preaviso vencido",IF(K446&lt;=Resumen!$E$4+7,"Revisar en 7 días","Más adelante")))))))</f>
        <v/>
      </c>
      <c r="N446" s="22" t="n">
        <f aca="false">IF(AND(F446="Activa",L446="Correcto",ISNUMBER(K446)),K446+ROW()/10000,1000000000)</f>
        <v>1000000000</v>
      </c>
      <c r="O446" s="23" t="str">
        <f aca="false">IF(AND(ISNUMBER(G446),G446&gt;0,L446="Correcto"),I446/G446,"n.a.")</f>
        <v>n.a.</v>
      </c>
      <c r="P446" s="0" t="n">
        <f aca="false">IF(COUNTA(A446:H446)&gt;0,ROW(),0)</f>
        <v>0</v>
      </c>
    </row>
    <row r="447" customFormat="false" ht="30" hidden="false" customHeight="true" outlineLevel="0" collapsed="false">
      <c r="A447" s="30"/>
      <c r="B447" s="31"/>
      <c r="C447" s="30"/>
      <c r="D447" s="32"/>
      <c r="E447" s="30"/>
      <c r="F447" s="30"/>
      <c r="G447" s="30"/>
      <c r="H447" s="30"/>
      <c r="I447" s="19" t="n">
        <f aca="false">IF(L447&lt;&gt;"Correcto",0,IF(F447="Activa",B447/C447,0))</f>
        <v>0</v>
      </c>
      <c r="J447" s="19" t="n">
        <f aca="false">I447*12</f>
        <v>0</v>
      </c>
      <c r="K447" s="20" t="str">
        <f aca="false">IF(AND(L447="Correcto",ISNUMBER(D447),OR(E447="",AND(ISNUMBER(E447),E447&gt;=0))),D447-N(E447),"")</f>
        <v/>
      </c>
      <c r="L447" s="9" t="str">
        <f aca="false">IFERROR(IF(COUNTA(A447:H447)=0,"",IF(OR(A447="",NOT(ISNUMBER(B447)),B447&lt;0,NOT(ISNUMBER(C447)),C447&lt;1,MOD(C447,1)&lt;&gt;0,AND(F447&lt;&gt;"Activa",F447&lt;&gt;"Cancelada")),"REVISAR coste","Correcto")),"REVISAR coste")</f>
        <v/>
      </c>
      <c r="M447" s="21" t="str">
        <f aca="false">IF(A447="","",IF(L447&lt;&gt;"Correcto","Revisar coste",IF(F447="Cancelada","Baja efectiva",IF(NOT(ISNUMBER(K447)),"Completar fecha/preaviso",IF(D447&lt;Resumen!$E$4,"Cargo vencido",IF(K447&lt;Resumen!$E$4,"Preaviso vencido",IF(K447&lt;=Resumen!$E$4+7,"Revisar en 7 días","Más adelante")))))))</f>
        <v/>
      </c>
      <c r="N447" s="22" t="n">
        <f aca="false">IF(AND(F447="Activa",L447="Correcto",ISNUMBER(K447)),K447+ROW()/10000,1000000000)</f>
        <v>1000000000</v>
      </c>
      <c r="O447" s="23" t="str">
        <f aca="false">IF(AND(ISNUMBER(G447),G447&gt;0,L447="Correcto"),I447/G447,"n.a.")</f>
        <v>n.a.</v>
      </c>
      <c r="P447" s="0" t="n">
        <f aca="false">IF(COUNTA(A447:H447)&gt;0,ROW(),0)</f>
        <v>0</v>
      </c>
    </row>
    <row r="448" customFormat="false" ht="30" hidden="false" customHeight="true" outlineLevel="0" collapsed="false">
      <c r="A448" s="30"/>
      <c r="B448" s="31"/>
      <c r="C448" s="30"/>
      <c r="D448" s="32"/>
      <c r="E448" s="30"/>
      <c r="F448" s="30"/>
      <c r="G448" s="30"/>
      <c r="H448" s="30"/>
      <c r="I448" s="19" t="n">
        <f aca="false">IF(L448&lt;&gt;"Correcto",0,IF(F448="Activa",B448/C448,0))</f>
        <v>0</v>
      </c>
      <c r="J448" s="19" t="n">
        <f aca="false">I448*12</f>
        <v>0</v>
      </c>
      <c r="K448" s="20" t="str">
        <f aca="false">IF(AND(L448="Correcto",ISNUMBER(D448),OR(E448="",AND(ISNUMBER(E448),E448&gt;=0))),D448-N(E448),"")</f>
        <v/>
      </c>
      <c r="L448" s="9" t="str">
        <f aca="false">IFERROR(IF(COUNTA(A448:H448)=0,"",IF(OR(A448="",NOT(ISNUMBER(B448)),B448&lt;0,NOT(ISNUMBER(C448)),C448&lt;1,MOD(C448,1)&lt;&gt;0,AND(F448&lt;&gt;"Activa",F448&lt;&gt;"Cancelada")),"REVISAR coste","Correcto")),"REVISAR coste")</f>
        <v/>
      </c>
      <c r="M448" s="21" t="str">
        <f aca="false">IF(A448="","",IF(L448&lt;&gt;"Correcto","Revisar coste",IF(F448="Cancelada","Baja efectiva",IF(NOT(ISNUMBER(K448)),"Completar fecha/preaviso",IF(D448&lt;Resumen!$E$4,"Cargo vencido",IF(K448&lt;Resumen!$E$4,"Preaviso vencido",IF(K448&lt;=Resumen!$E$4+7,"Revisar en 7 días","Más adelante")))))))</f>
        <v/>
      </c>
      <c r="N448" s="22" t="n">
        <f aca="false">IF(AND(F448="Activa",L448="Correcto",ISNUMBER(K448)),K448+ROW()/10000,1000000000)</f>
        <v>1000000000</v>
      </c>
      <c r="O448" s="23" t="str">
        <f aca="false">IF(AND(ISNUMBER(G448),G448&gt;0,L448="Correcto"),I448/G448,"n.a.")</f>
        <v>n.a.</v>
      </c>
      <c r="P448" s="0" t="n">
        <f aca="false">IF(COUNTA(A448:H448)&gt;0,ROW(),0)</f>
        <v>0</v>
      </c>
    </row>
    <row r="449" customFormat="false" ht="30" hidden="false" customHeight="true" outlineLevel="0" collapsed="false">
      <c r="A449" s="30"/>
      <c r="B449" s="31"/>
      <c r="C449" s="30"/>
      <c r="D449" s="32"/>
      <c r="E449" s="30"/>
      <c r="F449" s="30"/>
      <c r="G449" s="30"/>
      <c r="H449" s="30"/>
      <c r="I449" s="19" t="n">
        <f aca="false">IF(L449&lt;&gt;"Correcto",0,IF(F449="Activa",B449/C449,0))</f>
        <v>0</v>
      </c>
      <c r="J449" s="19" t="n">
        <f aca="false">I449*12</f>
        <v>0</v>
      </c>
      <c r="K449" s="20" t="str">
        <f aca="false">IF(AND(L449="Correcto",ISNUMBER(D449),OR(E449="",AND(ISNUMBER(E449),E449&gt;=0))),D449-N(E449),"")</f>
        <v/>
      </c>
      <c r="L449" s="9" t="str">
        <f aca="false">IFERROR(IF(COUNTA(A449:H449)=0,"",IF(OR(A449="",NOT(ISNUMBER(B449)),B449&lt;0,NOT(ISNUMBER(C449)),C449&lt;1,MOD(C449,1)&lt;&gt;0,AND(F449&lt;&gt;"Activa",F449&lt;&gt;"Cancelada")),"REVISAR coste","Correcto")),"REVISAR coste")</f>
        <v/>
      </c>
      <c r="M449" s="21" t="str">
        <f aca="false">IF(A449="","",IF(L449&lt;&gt;"Correcto","Revisar coste",IF(F449="Cancelada","Baja efectiva",IF(NOT(ISNUMBER(K449)),"Completar fecha/preaviso",IF(D449&lt;Resumen!$E$4,"Cargo vencido",IF(K449&lt;Resumen!$E$4,"Preaviso vencido",IF(K449&lt;=Resumen!$E$4+7,"Revisar en 7 días","Más adelante")))))))</f>
        <v/>
      </c>
      <c r="N449" s="22" t="n">
        <f aca="false">IF(AND(F449="Activa",L449="Correcto",ISNUMBER(K449)),K449+ROW()/10000,1000000000)</f>
        <v>1000000000</v>
      </c>
      <c r="O449" s="23" t="str">
        <f aca="false">IF(AND(ISNUMBER(G449),G449&gt;0,L449="Correcto"),I449/G449,"n.a.")</f>
        <v>n.a.</v>
      </c>
      <c r="P449" s="0" t="n">
        <f aca="false">IF(COUNTA(A449:H449)&gt;0,ROW(),0)</f>
        <v>0</v>
      </c>
    </row>
    <row r="450" customFormat="false" ht="30" hidden="false" customHeight="true" outlineLevel="0" collapsed="false">
      <c r="A450" s="30"/>
      <c r="B450" s="31"/>
      <c r="C450" s="30"/>
      <c r="D450" s="32"/>
      <c r="E450" s="30"/>
      <c r="F450" s="30"/>
      <c r="G450" s="30"/>
      <c r="H450" s="30"/>
      <c r="I450" s="19" t="n">
        <f aca="false">IF(L450&lt;&gt;"Correcto",0,IF(F450="Activa",B450/C450,0))</f>
        <v>0</v>
      </c>
      <c r="J450" s="19" t="n">
        <f aca="false">I450*12</f>
        <v>0</v>
      </c>
      <c r="K450" s="20" t="str">
        <f aca="false">IF(AND(L450="Correcto",ISNUMBER(D450),OR(E450="",AND(ISNUMBER(E450),E450&gt;=0))),D450-N(E450),"")</f>
        <v/>
      </c>
      <c r="L450" s="9" t="str">
        <f aca="false">IFERROR(IF(COUNTA(A450:H450)=0,"",IF(OR(A450="",NOT(ISNUMBER(B450)),B450&lt;0,NOT(ISNUMBER(C450)),C450&lt;1,MOD(C450,1)&lt;&gt;0,AND(F450&lt;&gt;"Activa",F450&lt;&gt;"Cancelada")),"REVISAR coste","Correcto")),"REVISAR coste")</f>
        <v/>
      </c>
      <c r="M450" s="21" t="str">
        <f aca="false">IF(A450="","",IF(L450&lt;&gt;"Correcto","Revisar coste",IF(F450="Cancelada","Baja efectiva",IF(NOT(ISNUMBER(K450)),"Completar fecha/preaviso",IF(D450&lt;Resumen!$E$4,"Cargo vencido",IF(K450&lt;Resumen!$E$4,"Preaviso vencido",IF(K450&lt;=Resumen!$E$4+7,"Revisar en 7 días","Más adelante")))))))</f>
        <v/>
      </c>
      <c r="N450" s="22" t="n">
        <f aca="false">IF(AND(F450="Activa",L450="Correcto",ISNUMBER(K450)),K450+ROW()/10000,1000000000)</f>
        <v>1000000000</v>
      </c>
      <c r="O450" s="23" t="str">
        <f aca="false">IF(AND(ISNUMBER(G450),G450&gt;0,L450="Correcto"),I450/G450,"n.a.")</f>
        <v>n.a.</v>
      </c>
      <c r="P450" s="0" t="n">
        <f aca="false">IF(COUNTA(A450:H450)&gt;0,ROW(),0)</f>
        <v>0</v>
      </c>
    </row>
    <row r="451" customFormat="false" ht="30" hidden="false" customHeight="true" outlineLevel="0" collapsed="false">
      <c r="A451" s="30"/>
      <c r="B451" s="31"/>
      <c r="C451" s="30"/>
      <c r="D451" s="32"/>
      <c r="E451" s="30"/>
      <c r="F451" s="30"/>
      <c r="G451" s="30"/>
      <c r="H451" s="30"/>
      <c r="I451" s="19" t="n">
        <f aca="false">IF(L451&lt;&gt;"Correcto",0,IF(F451="Activa",B451/C451,0))</f>
        <v>0</v>
      </c>
      <c r="J451" s="19" t="n">
        <f aca="false">I451*12</f>
        <v>0</v>
      </c>
      <c r="K451" s="20" t="str">
        <f aca="false">IF(AND(L451="Correcto",ISNUMBER(D451),OR(E451="",AND(ISNUMBER(E451),E451&gt;=0))),D451-N(E451),"")</f>
        <v/>
      </c>
      <c r="L451" s="9" t="str">
        <f aca="false">IFERROR(IF(COUNTA(A451:H451)=0,"",IF(OR(A451="",NOT(ISNUMBER(B451)),B451&lt;0,NOT(ISNUMBER(C451)),C451&lt;1,MOD(C451,1)&lt;&gt;0,AND(F451&lt;&gt;"Activa",F451&lt;&gt;"Cancelada")),"REVISAR coste","Correcto")),"REVISAR coste")</f>
        <v/>
      </c>
      <c r="M451" s="21" t="str">
        <f aca="false">IF(A451="","",IF(L451&lt;&gt;"Correcto","Revisar coste",IF(F451="Cancelada","Baja efectiva",IF(NOT(ISNUMBER(K451)),"Completar fecha/preaviso",IF(D451&lt;Resumen!$E$4,"Cargo vencido",IF(K451&lt;Resumen!$E$4,"Preaviso vencido",IF(K451&lt;=Resumen!$E$4+7,"Revisar en 7 días","Más adelante")))))))</f>
        <v/>
      </c>
      <c r="N451" s="22" t="n">
        <f aca="false">IF(AND(F451="Activa",L451="Correcto",ISNUMBER(K451)),K451+ROW()/10000,1000000000)</f>
        <v>1000000000</v>
      </c>
      <c r="O451" s="23" t="str">
        <f aca="false">IF(AND(ISNUMBER(G451),G451&gt;0,L451="Correcto"),I451/G451,"n.a.")</f>
        <v>n.a.</v>
      </c>
      <c r="P451" s="0" t="n">
        <f aca="false">IF(COUNTA(A451:H451)&gt;0,ROW(),0)</f>
        <v>0</v>
      </c>
    </row>
    <row r="452" customFormat="false" ht="30" hidden="false" customHeight="true" outlineLevel="0" collapsed="false">
      <c r="A452" s="30"/>
      <c r="B452" s="31"/>
      <c r="C452" s="30"/>
      <c r="D452" s="32"/>
      <c r="E452" s="30"/>
      <c r="F452" s="30"/>
      <c r="G452" s="30"/>
      <c r="H452" s="30"/>
      <c r="I452" s="19" t="n">
        <f aca="false">IF(L452&lt;&gt;"Correcto",0,IF(F452="Activa",B452/C452,0))</f>
        <v>0</v>
      </c>
      <c r="J452" s="19" t="n">
        <f aca="false">I452*12</f>
        <v>0</v>
      </c>
      <c r="K452" s="20" t="str">
        <f aca="false">IF(AND(L452="Correcto",ISNUMBER(D452),OR(E452="",AND(ISNUMBER(E452),E452&gt;=0))),D452-N(E452),"")</f>
        <v/>
      </c>
      <c r="L452" s="9" t="str">
        <f aca="false">IFERROR(IF(COUNTA(A452:H452)=0,"",IF(OR(A452="",NOT(ISNUMBER(B452)),B452&lt;0,NOT(ISNUMBER(C452)),C452&lt;1,MOD(C452,1)&lt;&gt;0,AND(F452&lt;&gt;"Activa",F452&lt;&gt;"Cancelada")),"REVISAR coste","Correcto")),"REVISAR coste")</f>
        <v/>
      </c>
      <c r="M452" s="21" t="str">
        <f aca="false">IF(A452="","",IF(L452&lt;&gt;"Correcto","Revisar coste",IF(F452="Cancelada","Baja efectiva",IF(NOT(ISNUMBER(K452)),"Completar fecha/preaviso",IF(D452&lt;Resumen!$E$4,"Cargo vencido",IF(K452&lt;Resumen!$E$4,"Preaviso vencido",IF(K452&lt;=Resumen!$E$4+7,"Revisar en 7 días","Más adelante")))))))</f>
        <v/>
      </c>
      <c r="N452" s="22" t="n">
        <f aca="false">IF(AND(F452="Activa",L452="Correcto",ISNUMBER(K452)),K452+ROW()/10000,1000000000)</f>
        <v>1000000000</v>
      </c>
      <c r="O452" s="23" t="str">
        <f aca="false">IF(AND(ISNUMBER(G452),G452&gt;0,L452="Correcto"),I452/G452,"n.a.")</f>
        <v>n.a.</v>
      </c>
      <c r="P452" s="0" t="n">
        <f aca="false">IF(COUNTA(A452:H452)&gt;0,ROW(),0)</f>
        <v>0</v>
      </c>
    </row>
    <row r="453" customFormat="false" ht="30" hidden="false" customHeight="true" outlineLevel="0" collapsed="false">
      <c r="A453" s="30"/>
      <c r="B453" s="31"/>
      <c r="C453" s="30"/>
      <c r="D453" s="32"/>
      <c r="E453" s="30"/>
      <c r="F453" s="30"/>
      <c r="G453" s="30"/>
      <c r="H453" s="30"/>
      <c r="I453" s="19" t="n">
        <f aca="false">IF(L453&lt;&gt;"Correcto",0,IF(F453="Activa",B453/C453,0))</f>
        <v>0</v>
      </c>
      <c r="J453" s="19" t="n">
        <f aca="false">I453*12</f>
        <v>0</v>
      </c>
      <c r="K453" s="20" t="str">
        <f aca="false">IF(AND(L453="Correcto",ISNUMBER(D453),OR(E453="",AND(ISNUMBER(E453),E453&gt;=0))),D453-N(E453),"")</f>
        <v/>
      </c>
      <c r="L453" s="9" t="str">
        <f aca="false">IFERROR(IF(COUNTA(A453:H453)=0,"",IF(OR(A453="",NOT(ISNUMBER(B453)),B453&lt;0,NOT(ISNUMBER(C453)),C453&lt;1,MOD(C453,1)&lt;&gt;0,AND(F453&lt;&gt;"Activa",F453&lt;&gt;"Cancelada")),"REVISAR coste","Correcto")),"REVISAR coste")</f>
        <v/>
      </c>
      <c r="M453" s="21" t="str">
        <f aca="false">IF(A453="","",IF(L453&lt;&gt;"Correcto","Revisar coste",IF(F453="Cancelada","Baja efectiva",IF(NOT(ISNUMBER(K453)),"Completar fecha/preaviso",IF(D453&lt;Resumen!$E$4,"Cargo vencido",IF(K453&lt;Resumen!$E$4,"Preaviso vencido",IF(K453&lt;=Resumen!$E$4+7,"Revisar en 7 días","Más adelante")))))))</f>
        <v/>
      </c>
      <c r="N453" s="22" t="n">
        <f aca="false">IF(AND(F453="Activa",L453="Correcto",ISNUMBER(K453)),K453+ROW()/10000,1000000000)</f>
        <v>1000000000</v>
      </c>
      <c r="O453" s="23" t="str">
        <f aca="false">IF(AND(ISNUMBER(G453),G453&gt;0,L453="Correcto"),I453/G453,"n.a.")</f>
        <v>n.a.</v>
      </c>
      <c r="P453" s="0" t="n">
        <f aca="false">IF(COUNTA(A453:H453)&gt;0,ROW(),0)</f>
        <v>0</v>
      </c>
    </row>
    <row r="454" customFormat="false" ht="30" hidden="false" customHeight="true" outlineLevel="0" collapsed="false">
      <c r="A454" s="30"/>
      <c r="B454" s="31"/>
      <c r="C454" s="30"/>
      <c r="D454" s="32"/>
      <c r="E454" s="30"/>
      <c r="F454" s="30"/>
      <c r="G454" s="30"/>
      <c r="H454" s="30"/>
      <c r="I454" s="19" t="n">
        <f aca="false">IF(L454&lt;&gt;"Correcto",0,IF(F454="Activa",B454/C454,0))</f>
        <v>0</v>
      </c>
      <c r="J454" s="19" t="n">
        <f aca="false">I454*12</f>
        <v>0</v>
      </c>
      <c r="K454" s="20" t="str">
        <f aca="false">IF(AND(L454="Correcto",ISNUMBER(D454),OR(E454="",AND(ISNUMBER(E454),E454&gt;=0))),D454-N(E454),"")</f>
        <v/>
      </c>
      <c r="L454" s="9" t="str">
        <f aca="false">IFERROR(IF(COUNTA(A454:H454)=0,"",IF(OR(A454="",NOT(ISNUMBER(B454)),B454&lt;0,NOT(ISNUMBER(C454)),C454&lt;1,MOD(C454,1)&lt;&gt;0,AND(F454&lt;&gt;"Activa",F454&lt;&gt;"Cancelada")),"REVISAR coste","Correcto")),"REVISAR coste")</f>
        <v/>
      </c>
      <c r="M454" s="21" t="str">
        <f aca="false">IF(A454="","",IF(L454&lt;&gt;"Correcto","Revisar coste",IF(F454="Cancelada","Baja efectiva",IF(NOT(ISNUMBER(K454)),"Completar fecha/preaviso",IF(D454&lt;Resumen!$E$4,"Cargo vencido",IF(K454&lt;Resumen!$E$4,"Preaviso vencido",IF(K454&lt;=Resumen!$E$4+7,"Revisar en 7 días","Más adelante")))))))</f>
        <v/>
      </c>
      <c r="N454" s="22" t="n">
        <f aca="false">IF(AND(F454="Activa",L454="Correcto",ISNUMBER(K454)),K454+ROW()/10000,1000000000)</f>
        <v>1000000000</v>
      </c>
      <c r="O454" s="23" t="str">
        <f aca="false">IF(AND(ISNUMBER(G454),G454&gt;0,L454="Correcto"),I454/G454,"n.a.")</f>
        <v>n.a.</v>
      </c>
      <c r="P454" s="0" t="n">
        <f aca="false">IF(COUNTA(A454:H454)&gt;0,ROW(),0)</f>
        <v>0</v>
      </c>
    </row>
    <row r="455" customFormat="false" ht="30" hidden="false" customHeight="true" outlineLevel="0" collapsed="false">
      <c r="A455" s="30"/>
      <c r="B455" s="31"/>
      <c r="C455" s="30"/>
      <c r="D455" s="32"/>
      <c r="E455" s="30"/>
      <c r="F455" s="30"/>
      <c r="G455" s="30"/>
      <c r="H455" s="30"/>
      <c r="I455" s="19" t="n">
        <f aca="false">IF(L455&lt;&gt;"Correcto",0,IF(F455="Activa",B455/C455,0))</f>
        <v>0</v>
      </c>
      <c r="J455" s="19" t="n">
        <f aca="false">I455*12</f>
        <v>0</v>
      </c>
      <c r="K455" s="20" t="str">
        <f aca="false">IF(AND(L455="Correcto",ISNUMBER(D455),OR(E455="",AND(ISNUMBER(E455),E455&gt;=0))),D455-N(E455),"")</f>
        <v/>
      </c>
      <c r="L455" s="9" t="str">
        <f aca="false">IFERROR(IF(COUNTA(A455:H455)=0,"",IF(OR(A455="",NOT(ISNUMBER(B455)),B455&lt;0,NOT(ISNUMBER(C455)),C455&lt;1,MOD(C455,1)&lt;&gt;0,AND(F455&lt;&gt;"Activa",F455&lt;&gt;"Cancelada")),"REVISAR coste","Correcto")),"REVISAR coste")</f>
        <v/>
      </c>
      <c r="M455" s="21" t="str">
        <f aca="false">IF(A455="","",IF(L455&lt;&gt;"Correcto","Revisar coste",IF(F455="Cancelada","Baja efectiva",IF(NOT(ISNUMBER(K455)),"Completar fecha/preaviso",IF(D455&lt;Resumen!$E$4,"Cargo vencido",IF(K455&lt;Resumen!$E$4,"Preaviso vencido",IF(K455&lt;=Resumen!$E$4+7,"Revisar en 7 días","Más adelante")))))))</f>
        <v/>
      </c>
      <c r="N455" s="22" t="n">
        <f aca="false">IF(AND(F455="Activa",L455="Correcto",ISNUMBER(K455)),K455+ROW()/10000,1000000000)</f>
        <v>1000000000</v>
      </c>
      <c r="O455" s="23" t="str">
        <f aca="false">IF(AND(ISNUMBER(G455),G455&gt;0,L455="Correcto"),I455/G455,"n.a.")</f>
        <v>n.a.</v>
      </c>
      <c r="P455" s="0" t="n">
        <f aca="false">IF(COUNTA(A455:H455)&gt;0,ROW(),0)</f>
        <v>0</v>
      </c>
    </row>
    <row r="456" customFormat="false" ht="30" hidden="false" customHeight="true" outlineLevel="0" collapsed="false">
      <c r="A456" s="30"/>
      <c r="B456" s="31"/>
      <c r="C456" s="30"/>
      <c r="D456" s="32"/>
      <c r="E456" s="30"/>
      <c r="F456" s="30"/>
      <c r="G456" s="30"/>
      <c r="H456" s="30"/>
      <c r="I456" s="19" t="n">
        <f aca="false">IF(L456&lt;&gt;"Correcto",0,IF(F456="Activa",B456/C456,0))</f>
        <v>0</v>
      </c>
      <c r="J456" s="19" t="n">
        <f aca="false">I456*12</f>
        <v>0</v>
      </c>
      <c r="K456" s="20" t="str">
        <f aca="false">IF(AND(L456="Correcto",ISNUMBER(D456),OR(E456="",AND(ISNUMBER(E456),E456&gt;=0))),D456-N(E456),"")</f>
        <v/>
      </c>
      <c r="L456" s="9" t="str">
        <f aca="false">IFERROR(IF(COUNTA(A456:H456)=0,"",IF(OR(A456="",NOT(ISNUMBER(B456)),B456&lt;0,NOT(ISNUMBER(C456)),C456&lt;1,MOD(C456,1)&lt;&gt;0,AND(F456&lt;&gt;"Activa",F456&lt;&gt;"Cancelada")),"REVISAR coste","Correcto")),"REVISAR coste")</f>
        <v/>
      </c>
      <c r="M456" s="21" t="str">
        <f aca="false">IF(A456="","",IF(L456&lt;&gt;"Correcto","Revisar coste",IF(F456="Cancelada","Baja efectiva",IF(NOT(ISNUMBER(K456)),"Completar fecha/preaviso",IF(D456&lt;Resumen!$E$4,"Cargo vencido",IF(K456&lt;Resumen!$E$4,"Preaviso vencido",IF(K456&lt;=Resumen!$E$4+7,"Revisar en 7 días","Más adelante")))))))</f>
        <v/>
      </c>
      <c r="N456" s="22" t="n">
        <f aca="false">IF(AND(F456="Activa",L456="Correcto",ISNUMBER(K456)),K456+ROW()/10000,1000000000)</f>
        <v>1000000000</v>
      </c>
      <c r="O456" s="23" t="str">
        <f aca="false">IF(AND(ISNUMBER(G456),G456&gt;0,L456="Correcto"),I456/G456,"n.a.")</f>
        <v>n.a.</v>
      </c>
      <c r="P456" s="0" t="n">
        <f aca="false">IF(COUNTA(A456:H456)&gt;0,ROW(),0)</f>
        <v>0</v>
      </c>
    </row>
    <row r="457" customFormat="false" ht="30" hidden="false" customHeight="true" outlineLevel="0" collapsed="false">
      <c r="A457" s="30"/>
      <c r="B457" s="31"/>
      <c r="C457" s="30"/>
      <c r="D457" s="32"/>
      <c r="E457" s="30"/>
      <c r="F457" s="30"/>
      <c r="G457" s="30"/>
      <c r="H457" s="30"/>
      <c r="I457" s="19" t="n">
        <f aca="false">IF(L457&lt;&gt;"Correcto",0,IF(F457="Activa",B457/C457,0))</f>
        <v>0</v>
      </c>
      <c r="J457" s="19" t="n">
        <f aca="false">I457*12</f>
        <v>0</v>
      </c>
      <c r="K457" s="20" t="str">
        <f aca="false">IF(AND(L457="Correcto",ISNUMBER(D457),OR(E457="",AND(ISNUMBER(E457),E457&gt;=0))),D457-N(E457),"")</f>
        <v/>
      </c>
      <c r="L457" s="9" t="str">
        <f aca="false">IFERROR(IF(COUNTA(A457:H457)=0,"",IF(OR(A457="",NOT(ISNUMBER(B457)),B457&lt;0,NOT(ISNUMBER(C457)),C457&lt;1,MOD(C457,1)&lt;&gt;0,AND(F457&lt;&gt;"Activa",F457&lt;&gt;"Cancelada")),"REVISAR coste","Correcto")),"REVISAR coste")</f>
        <v/>
      </c>
      <c r="M457" s="21" t="str">
        <f aca="false">IF(A457="","",IF(L457&lt;&gt;"Correcto","Revisar coste",IF(F457="Cancelada","Baja efectiva",IF(NOT(ISNUMBER(K457)),"Completar fecha/preaviso",IF(D457&lt;Resumen!$E$4,"Cargo vencido",IF(K457&lt;Resumen!$E$4,"Preaviso vencido",IF(K457&lt;=Resumen!$E$4+7,"Revisar en 7 días","Más adelante")))))))</f>
        <v/>
      </c>
      <c r="N457" s="22" t="n">
        <f aca="false">IF(AND(F457="Activa",L457="Correcto",ISNUMBER(K457)),K457+ROW()/10000,1000000000)</f>
        <v>1000000000</v>
      </c>
      <c r="O457" s="23" t="str">
        <f aca="false">IF(AND(ISNUMBER(G457),G457&gt;0,L457="Correcto"),I457/G457,"n.a.")</f>
        <v>n.a.</v>
      </c>
      <c r="P457" s="0" t="n">
        <f aca="false">IF(COUNTA(A457:H457)&gt;0,ROW(),0)</f>
        <v>0</v>
      </c>
    </row>
    <row r="458" customFormat="false" ht="30" hidden="false" customHeight="true" outlineLevel="0" collapsed="false">
      <c r="A458" s="30"/>
      <c r="B458" s="31"/>
      <c r="C458" s="30"/>
      <c r="D458" s="32"/>
      <c r="E458" s="30"/>
      <c r="F458" s="30"/>
      <c r="G458" s="30"/>
      <c r="H458" s="30"/>
      <c r="I458" s="19" t="n">
        <f aca="false">IF(L458&lt;&gt;"Correcto",0,IF(F458="Activa",B458/C458,0))</f>
        <v>0</v>
      </c>
      <c r="J458" s="19" t="n">
        <f aca="false">I458*12</f>
        <v>0</v>
      </c>
      <c r="K458" s="20" t="str">
        <f aca="false">IF(AND(L458="Correcto",ISNUMBER(D458),OR(E458="",AND(ISNUMBER(E458),E458&gt;=0))),D458-N(E458),"")</f>
        <v/>
      </c>
      <c r="L458" s="9" t="str">
        <f aca="false">IFERROR(IF(COUNTA(A458:H458)=0,"",IF(OR(A458="",NOT(ISNUMBER(B458)),B458&lt;0,NOT(ISNUMBER(C458)),C458&lt;1,MOD(C458,1)&lt;&gt;0,AND(F458&lt;&gt;"Activa",F458&lt;&gt;"Cancelada")),"REVISAR coste","Correcto")),"REVISAR coste")</f>
        <v/>
      </c>
      <c r="M458" s="21" t="str">
        <f aca="false">IF(A458="","",IF(L458&lt;&gt;"Correcto","Revisar coste",IF(F458="Cancelada","Baja efectiva",IF(NOT(ISNUMBER(K458)),"Completar fecha/preaviso",IF(D458&lt;Resumen!$E$4,"Cargo vencido",IF(K458&lt;Resumen!$E$4,"Preaviso vencido",IF(K458&lt;=Resumen!$E$4+7,"Revisar en 7 días","Más adelante")))))))</f>
        <v/>
      </c>
      <c r="N458" s="22" t="n">
        <f aca="false">IF(AND(F458="Activa",L458="Correcto",ISNUMBER(K458)),K458+ROW()/10000,1000000000)</f>
        <v>1000000000</v>
      </c>
      <c r="O458" s="23" t="str">
        <f aca="false">IF(AND(ISNUMBER(G458),G458&gt;0,L458="Correcto"),I458/G458,"n.a.")</f>
        <v>n.a.</v>
      </c>
      <c r="P458" s="0" t="n">
        <f aca="false">IF(COUNTA(A458:H458)&gt;0,ROW(),0)</f>
        <v>0</v>
      </c>
    </row>
    <row r="459" customFormat="false" ht="30" hidden="false" customHeight="true" outlineLevel="0" collapsed="false">
      <c r="A459" s="30"/>
      <c r="B459" s="31"/>
      <c r="C459" s="30"/>
      <c r="D459" s="32"/>
      <c r="E459" s="30"/>
      <c r="F459" s="30"/>
      <c r="G459" s="30"/>
      <c r="H459" s="30"/>
      <c r="I459" s="19" t="n">
        <f aca="false">IF(L459&lt;&gt;"Correcto",0,IF(F459="Activa",B459/C459,0))</f>
        <v>0</v>
      </c>
      <c r="J459" s="19" t="n">
        <f aca="false">I459*12</f>
        <v>0</v>
      </c>
      <c r="K459" s="20" t="str">
        <f aca="false">IF(AND(L459="Correcto",ISNUMBER(D459),OR(E459="",AND(ISNUMBER(E459),E459&gt;=0))),D459-N(E459),"")</f>
        <v/>
      </c>
      <c r="L459" s="9" t="str">
        <f aca="false">IFERROR(IF(COUNTA(A459:H459)=0,"",IF(OR(A459="",NOT(ISNUMBER(B459)),B459&lt;0,NOT(ISNUMBER(C459)),C459&lt;1,MOD(C459,1)&lt;&gt;0,AND(F459&lt;&gt;"Activa",F459&lt;&gt;"Cancelada")),"REVISAR coste","Correcto")),"REVISAR coste")</f>
        <v/>
      </c>
      <c r="M459" s="21" t="str">
        <f aca="false">IF(A459="","",IF(L459&lt;&gt;"Correcto","Revisar coste",IF(F459="Cancelada","Baja efectiva",IF(NOT(ISNUMBER(K459)),"Completar fecha/preaviso",IF(D459&lt;Resumen!$E$4,"Cargo vencido",IF(K459&lt;Resumen!$E$4,"Preaviso vencido",IF(K459&lt;=Resumen!$E$4+7,"Revisar en 7 días","Más adelante")))))))</f>
        <v/>
      </c>
      <c r="N459" s="22" t="n">
        <f aca="false">IF(AND(F459="Activa",L459="Correcto",ISNUMBER(K459)),K459+ROW()/10000,1000000000)</f>
        <v>1000000000</v>
      </c>
      <c r="O459" s="23" t="str">
        <f aca="false">IF(AND(ISNUMBER(G459),G459&gt;0,L459="Correcto"),I459/G459,"n.a.")</f>
        <v>n.a.</v>
      </c>
      <c r="P459" s="0" t="n">
        <f aca="false">IF(COUNTA(A459:H459)&gt;0,ROW(),0)</f>
        <v>0</v>
      </c>
    </row>
    <row r="460" customFormat="false" ht="30" hidden="false" customHeight="true" outlineLevel="0" collapsed="false">
      <c r="A460" s="30"/>
      <c r="B460" s="31"/>
      <c r="C460" s="30"/>
      <c r="D460" s="32"/>
      <c r="E460" s="30"/>
      <c r="F460" s="30"/>
      <c r="G460" s="30"/>
      <c r="H460" s="30"/>
      <c r="I460" s="19" t="n">
        <f aca="false">IF(L460&lt;&gt;"Correcto",0,IF(F460="Activa",B460/C460,0))</f>
        <v>0</v>
      </c>
      <c r="J460" s="19" t="n">
        <f aca="false">I460*12</f>
        <v>0</v>
      </c>
      <c r="K460" s="20" t="str">
        <f aca="false">IF(AND(L460="Correcto",ISNUMBER(D460),OR(E460="",AND(ISNUMBER(E460),E460&gt;=0))),D460-N(E460),"")</f>
        <v/>
      </c>
      <c r="L460" s="9" t="str">
        <f aca="false">IFERROR(IF(COUNTA(A460:H460)=0,"",IF(OR(A460="",NOT(ISNUMBER(B460)),B460&lt;0,NOT(ISNUMBER(C460)),C460&lt;1,MOD(C460,1)&lt;&gt;0,AND(F460&lt;&gt;"Activa",F460&lt;&gt;"Cancelada")),"REVISAR coste","Correcto")),"REVISAR coste")</f>
        <v/>
      </c>
      <c r="M460" s="21" t="str">
        <f aca="false">IF(A460="","",IF(L460&lt;&gt;"Correcto","Revisar coste",IF(F460="Cancelada","Baja efectiva",IF(NOT(ISNUMBER(K460)),"Completar fecha/preaviso",IF(D460&lt;Resumen!$E$4,"Cargo vencido",IF(K460&lt;Resumen!$E$4,"Preaviso vencido",IF(K460&lt;=Resumen!$E$4+7,"Revisar en 7 días","Más adelante")))))))</f>
        <v/>
      </c>
      <c r="N460" s="22" t="n">
        <f aca="false">IF(AND(F460="Activa",L460="Correcto",ISNUMBER(K460)),K460+ROW()/10000,1000000000)</f>
        <v>1000000000</v>
      </c>
      <c r="O460" s="23" t="str">
        <f aca="false">IF(AND(ISNUMBER(G460),G460&gt;0,L460="Correcto"),I460/G460,"n.a.")</f>
        <v>n.a.</v>
      </c>
      <c r="P460" s="0" t="n">
        <f aca="false">IF(COUNTA(A460:H460)&gt;0,ROW(),0)</f>
        <v>0</v>
      </c>
    </row>
    <row r="461" customFormat="false" ht="30" hidden="false" customHeight="true" outlineLevel="0" collapsed="false">
      <c r="A461" s="30"/>
      <c r="B461" s="31"/>
      <c r="C461" s="30"/>
      <c r="D461" s="32"/>
      <c r="E461" s="30"/>
      <c r="F461" s="30"/>
      <c r="G461" s="30"/>
      <c r="H461" s="30"/>
      <c r="I461" s="19" t="n">
        <f aca="false">IF(L461&lt;&gt;"Correcto",0,IF(F461="Activa",B461/C461,0))</f>
        <v>0</v>
      </c>
      <c r="J461" s="19" t="n">
        <f aca="false">I461*12</f>
        <v>0</v>
      </c>
      <c r="K461" s="20" t="str">
        <f aca="false">IF(AND(L461="Correcto",ISNUMBER(D461),OR(E461="",AND(ISNUMBER(E461),E461&gt;=0))),D461-N(E461),"")</f>
        <v/>
      </c>
      <c r="L461" s="9" t="str">
        <f aca="false">IFERROR(IF(COUNTA(A461:H461)=0,"",IF(OR(A461="",NOT(ISNUMBER(B461)),B461&lt;0,NOT(ISNUMBER(C461)),C461&lt;1,MOD(C461,1)&lt;&gt;0,AND(F461&lt;&gt;"Activa",F461&lt;&gt;"Cancelada")),"REVISAR coste","Correcto")),"REVISAR coste")</f>
        <v/>
      </c>
      <c r="M461" s="21" t="str">
        <f aca="false">IF(A461="","",IF(L461&lt;&gt;"Correcto","Revisar coste",IF(F461="Cancelada","Baja efectiva",IF(NOT(ISNUMBER(K461)),"Completar fecha/preaviso",IF(D461&lt;Resumen!$E$4,"Cargo vencido",IF(K461&lt;Resumen!$E$4,"Preaviso vencido",IF(K461&lt;=Resumen!$E$4+7,"Revisar en 7 días","Más adelante")))))))</f>
        <v/>
      </c>
      <c r="N461" s="22" t="n">
        <f aca="false">IF(AND(F461="Activa",L461="Correcto",ISNUMBER(K461)),K461+ROW()/10000,1000000000)</f>
        <v>1000000000</v>
      </c>
      <c r="O461" s="23" t="str">
        <f aca="false">IF(AND(ISNUMBER(G461),G461&gt;0,L461="Correcto"),I461/G461,"n.a.")</f>
        <v>n.a.</v>
      </c>
      <c r="P461" s="0" t="n">
        <f aca="false">IF(COUNTA(A461:H461)&gt;0,ROW(),0)</f>
        <v>0</v>
      </c>
    </row>
    <row r="462" customFormat="false" ht="30" hidden="false" customHeight="true" outlineLevel="0" collapsed="false">
      <c r="A462" s="30"/>
      <c r="B462" s="31"/>
      <c r="C462" s="30"/>
      <c r="D462" s="32"/>
      <c r="E462" s="30"/>
      <c r="F462" s="30"/>
      <c r="G462" s="30"/>
      <c r="H462" s="30"/>
      <c r="I462" s="19" t="n">
        <f aca="false">IF(L462&lt;&gt;"Correcto",0,IF(F462="Activa",B462/C462,0))</f>
        <v>0</v>
      </c>
      <c r="J462" s="19" t="n">
        <f aca="false">I462*12</f>
        <v>0</v>
      </c>
      <c r="K462" s="20" t="str">
        <f aca="false">IF(AND(L462="Correcto",ISNUMBER(D462),OR(E462="",AND(ISNUMBER(E462),E462&gt;=0))),D462-N(E462),"")</f>
        <v/>
      </c>
      <c r="L462" s="9" t="str">
        <f aca="false">IFERROR(IF(COUNTA(A462:H462)=0,"",IF(OR(A462="",NOT(ISNUMBER(B462)),B462&lt;0,NOT(ISNUMBER(C462)),C462&lt;1,MOD(C462,1)&lt;&gt;0,AND(F462&lt;&gt;"Activa",F462&lt;&gt;"Cancelada")),"REVISAR coste","Correcto")),"REVISAR coste")</f>
        <v/>
      </c>
      <c r="M462" s="21" t="str">
        <f aca="false">IF(A462="","",IF(L462&lt;&gt;"Correcto","Revisar coste",IF(F462="Cancelada","Baja efectiva",IF(NOT(ISNUMBER(K462)),"Completar fecha/preaviso",IF(D462&lt;Resumen!$E$4,"Cargo vencido",IF(K462&lt;Resumen!$E$4,"Preaviso vencido",IF(K462&lt;=Resumen!$E$4+7,"Revisar en 7 días","Más adelante")))))))</f>
        <v/>
      </c>
      <c r="N462" s="22" t="n">
        <f aca="false">IF(AND(F462="Activa",L462="Correcto",ISNUMBER(K462)),K462+ROW()/10000,1000000000)</f>
        <v>1000000000</v>
      </c>
      <c r="O462" s="23" t="str">
        <f aca="false">IF(AND(ISNUMBER(G462),G462&gt;0,L462="Correcto"),I462/G462,"n.a.")</f>
        <v>n.a.</v>
      </c>
      <c r="P462" s="0" t="n">
        <f aca="false">IF(COUNTA(A462:H462)&gt;0,ROW(),0)</f>
        <v>0</v>
      </c>
    </row>
    <row r="463" customFormat="false" ht="30" hidden="false" customHeight="true" outlineLevel="0" collapsed="false">
      <c r="A463" s="30"/>
      <c r="B463" s="31"/>
      <c r="C463" s="30"/>
      <c r="D463" s="32"/>
      <c r="E463" s="30"/>
      <c r="F463" s="30"/>
      <c r="G463" s="30"/>
      <c r="H463" s="30"/>
      <c r="I463" s="19" t="n">
        <f aca="false">IF(L463&lt;&gt;"Correcto",0,IF(F463="Activa",B463/C463,0))</f>
        <v>0</v>
      </c>
      <c r="J463" s="19" t="n">
        <f aca="false">I463*12</f>
        <v>0</v>
      </c>
      <c r="K463" s="20" t="str">
        <f aca="false">IF(AND(L463="Correcto",ISNUMBER(D463),OR(E463="",AND(ISNUMBER(E463),E463&gt;=0))),D463-N(E463),"")</f>
        <v/>
      </c>
      <c r="L463" s="9" t="str">
        <f aca="false">IFERROR(IF(COUNTA(A463:H463)=0,"",IF(OR(A463="",NOT(ISNUMBER(B463)),B463&lt;0,NOT(ISNUMBER(C463)),C463&lt;1,MOD(C463,1)&lt;&gt;0,AND(F463&lt;&gt;"Activa",F463&lt;&gt;"Cancelada")),"REVISAR coste","Correcto")),"REVISAR coste")</f>
        <v/>
      </c>
      <c r="M463" s="21" t="str">
        <f aca="false">IF(A463="","",IF(L463&lt;&gt;"Correcto","Revisar coste",IF(F463="Cancelada","Baja efectiva",IF(NOT(ISNUMBER(K463)),"Completar fecha/preaviso",IF(D463&lt;Resumen!$E$4,"Cargo vencido",IF(K463&lt;Resumen!$E$4,"Preaviso vencido",IF(K463&lt;=Resumen!$E$4+7,"Revisar en 7 días","Más adelante")))))))</f>
        <v/>
      </c>
      <c r="N463" s="22" t="n">
        <f aca="false">IF(AND(F463="Activa",L463="Correcto",ISNUMBER(K463)),K463+ROW()/10000,1000000000)</f>
        <v>1000000000</v>
      </c>
      <c r="O463" s="23" t="str">
        <f aca="false">IF(AND(ISNUMBER(G463),G463&gt;0,L463="Correcto"),I463/G463,"n.a.")</f>
        <v>n.a.</v>
      </c>
      <c r="P463" s="0" t="n">
        <f aca="false">IF(COUNTA(A463:H463)&gt;0,ROW(),0)</f>
        <v>0</v>
      </c>
    </row>
    <row r="464" customFormat="false" ht="30" hidden="false" customHeight="true" outlineLevel="0" collapsed="false">
      <c r="A464" s="30"/>
      <c r="B464" s="31"/>
      <c r="C464" s="30"/>
      <c r="D464" s="32"/>
      <c r="E464" s="30"/>
      <c r="F464" s="30"/>
      <c r="G464" s="30"/>
      <c r="H464" s="30"/>
      <c r="I464" s="19" t="n">
        <f aca="false">IF(L464&lt;&gt;"Correcto",0,IF(F464="Activa",B464/C464,0))</f>
        <v>0</v>
      </c>
      <c r="J464" s="19" t="n">
        <f aca="false">I464*12</f>
        <v>0</v>
      </c>
      <c r="K464" s="20" t="str">
        <f aca="false">IF(AND(L464="Correcto",ISNUMBER(D464),OR(E464="",AND(ISNUMBER(E464),E464&gt;=0))),D464-N(E464),"")</f>
        <v/>
      </c>
      <c r="L464" s="9" t="str">
        <f aca="false">IFERROR(IF(COUNTA(A464:H464)=0,"",IF(OR(A464="",NOT(ISNUMBER(B464)),B464&lt;0,NOT(ISNUMBER(C464)),C464&lt;1,MOD(C464,1)&lt;&gt;0,AND(F464&lt;&gt;"Activa",F464&lt;&gt;"Cancelada")),"REVISAR coste","Correcto")),"REVISAR coste")</f>
        <v/>
      </c>
      <c r="M464" s="21" t="str">
        <f aca="false">IF(A464="","",IF(L464&lt;&gt;"Correcto","Revisar coste",IF(F464="Cancelada","Baja efectiva",IF(NOT(ISNUMBER(K464)),"Completar fecha/preaviso",IF(D464&lt;Resumen!$E$4,"Cargo vencido",IF(K464&lt;Resumen!$E$4,"Preaviso vencido",IF(K464&lt;=Resumen!$E$4+7,"Revisar en 7 días","Más adelante")))))))</f>
        <v/>
      </c>
      <c r="N464" s="22" t="n">
        <f aca="false">IF(AND(F464="Activa",L464="Correcto",ISNUMBER(K464)),K464+ROW()/10000,1000000000)</f>
        <v>1000000000</v>
      </c>
      <c r="O464" s="23" t="str">
        <f aca="false">IF(AND(ISNUMBER(G464),G464&gt;0,L464="Correcto"),I464/G464,"n.a.")</f>
        <v>n.a.</v>
      </c>
      <c r="P464" s="0" t="n">
        <f aca="false">IF(COUNTA(A464:H464)&gt;0,ROW(),0)</f>
        <v>0</v>
      </c>
    </row>
    <row r="465" customFormat="false" ht="30" hidden="false" customHeight="true" outlineLevel="0" collapsed="false">
      <c r="A465" s="30"/>
      <c r="B465" s="31"/>
      <c r="C465" s="30"/>
      <c r="D465" s="32"/>
      <c r="E465" s="30"/>
      <c r="F465" s="30"/>
      <c r="G465" s="30"/>
      <c r="H465" s="30"/>
      <c r="I465" s="19" t="n">
        <f aca="false">IF(L465&lt;&gt;"Correcto",0,IF(F465="Activa",B465/C465,0))</f>
        <v>0</v>
      </c>
      <c r="J465" s="19" t="n">
        <f aca="false">I465*12</f>
        <v>0</v>
      </c>
      <c r="K465" s="20" t="str">
        <f aca="false">IF(AND(L465="Correcto",ISNUMBER(D465),OR(E465="",AND(ISNUMBER(E465),E465&gt;=0))),D465-N(E465),"")</f>
        <v/>
      </c>
      <c r="L465" s="9" t="str">
        <f aca="false">IFERROR(IF(COUNTA(A465:H465)=0,"",IF(OR(A465="",NOT(ISNUMBER(B465)),B465&lt;0,NOT(ISNUMBER(C465)),C465&lt;1,MOD(C465,1)&lt;&gt;0,AND(F465&lt;&gt;"Activa",F465&lt;&gt;"Cancelada")),"REVISAR coste","Correcto")),"REVISAR coste")</f>
        <v/>
      </c>
      <c r="M465" s="21" t="str">
        <f aca="false">IF(A465="","",IF(L465&lt;&gt;"Correcto","Revisar coste",IF(F465="Cancelada","Baja efectiva",IF(NOT(ISNUMBER(K465)),"Completar fecha/preaviso",IF(D465&lt;Resumen!$E$4,"Cargo vencido",IF(K465&lt;Resumen!$E$4,"Preaviso vencido",IF(K465&lt;=Resumen!$E$4+7,"Revisar en 7 días","Más adelante")))))))</f>
        <v/>
      </c>
      <c r="N465" s="22" t="n">
        <f aca="false">IF(AND(F465="Activa",L465="Correcto",ISNUMBER(K465)),K465+ROW()/10000,1000000000)</f>
        <v>1000000000</v>
      </c>
      <c r="O465" s="23" t="str">
        <f aca="false">IF(AND(ISNUMBER(G465),G465&gt;0,L465="Correcto"),I465/G465,"n.a.")</f>
        <v>n.a.</v>
      </c>
      <c r="P465" s="0" t="n">
        <f aca="false">IF(COUNTA(A465:H465)&gt;0,ROW(),0)</f>
        <v>0</v>
      </c>
    </row>
    <row r="466" customFormat="false" ht="30" hidden="false" customHeight="true" outlineLevel="0" collapsed="false">
      <c r="A466" s="30"/>
      <c r="B466" s="31"/>
      <c r="C466" s="30"/>
      <c r="D466" s="32"/>
      <c r="E466" s="30"/>
      <c r="F466" s="30"/>
      <c r="G466" s="30"/>
      <c r="H466" s="30"/>
      <c r="I466" s="19" t="n">
        <f aca="false">IF(L466&lt;&gt;"Correcto",0,IF(F466="Activa",B466/C466,0))</f>
        <v>0</v>
      </c>
      <c r="J466" s="19" t="n">
        <f aca="false">I466*12</f>
        <v>0</v>
      </c>
      <c r="K466" s="20" t="str">
        <f aca="false">IF(AND(L466="Correcto",ISNUMBER(D466),OR(E466="",AND(ISNUMBER(E466),E466&gt;=0))),D466-N(E466),"")</f>
        <v/>
      </c>
      <c r="L466" s="9" t="str">
        <f aca="false">IFERROR(IF(COUNTA(A466:H466)=0,"",IF(OR(A466="",NOT(ISNUMBER(B466)),B466&lt;0,NOT(ISNUMBER(C466)),C466&lt;1,MOD(C466,1)&lt;&gt;0,AND(F466&lt;&gt;"Activa",F466&lt;&gt;"Cancelada")),"REVISAR coste","Correcto")),"REVISAR coste")</f>
        <v/>
      </c>
      <c r="M466" s="21" t="str">
        <f aca="false">IF(A466="","",IF(L466&lt;&gt;"Correcto","Revisar coste",IF(F466="Cancelada","Baja efectiva",IF(NOT(ISNUMBER(K466)),"Completar fecha/preaviso",IF(D466&lt;Resumen!$E$4,"Cargo vencido",IF(K466&lt;Resumen!$E$4,"Preaviso vencido",IF(K466&lt;=Resumen!$E$4+7,"Revisar en 7 días","Más adelante")))))))</f>
        <v/>
      </c>
      <c r="N466" s="22" t="n">
        <f aca="false">IF(AND(F466="Activa",L466="Correcto",ISNUMBER(K466)),K466+ROW()/10000,1000000000)</f>
        <v>1000000000</v>
      </c>
      <c r="O466" s="23" t="str">
        <f aca="false">IF(AND(ISNUMBER(G466),G466&gt;0,L466="Correcto"),I466/G466,"n.a.")</f>
        <v>n.a.</v>
      </c>
      <c r="P466" s="0" t="n">
        <f aca="false">IF(COUNTA(A466:H466)&gt;0,ROW(),0)</f>
        <v>0</v>
      </c>
    </row>
    <row r="467" customFormat="false" ht="30" hidden="false" customHeight="true" outlineLevel="0" collapsed="false">
      <c r="A467" s="30"/>
      <c r="B467" s="31"/>
      <c r="C467" s="30"/>
      <c r="D467" s="32"/>
      <c r="E467" s="30"/>
      <c r="F467" s="30"/>
      <c r="G467" s="30"/>
      <c r="H467" s="30"/>
      <c r="I467" s="19" t="n">
        <f aca="false">IF(L467&lt;&gt;"Correcto",0,IF(F467="Activa",B467/C467,0))</f>
        <v>0</v>
      </c>
      <c r="J467" s="19" t="n">
        <f aca="false">I467*12</f>
        <v>0</v>
      </c>
      <c r="K467" s="20" t="str">
        <f aca="false">IF(AND(L467="Correcto",ISNUMBER(D467),OR(E467="",AND(ISNUMBER(E467),E467&gt;=0))),D467-N(E467),"")</f>
        <v/>
      </c>
      <c r="L467" s="9" t="str">
        <f aca="false">IFERROR(IF(COUNTA(A467:H467)=0,"",IF(OR(A467="",NOT(ISNUMBER(B467)),B467&lt;0,NOT(ISNUMBER(C467)),C467&lt;1,MOD(C467,1)&lt;&gt;0,AND(F467&lt;&gt;"Activa",F467&lt;&gt;"Cancelada")),"REVISAR coste","Correcto")),"REVISAR coste")</f>
        <v/>
      </c>
      <c r="M467" s="21" t="str">
        <f aca="false">IF(A467="","",IF(L467&lt;&gt;"Correcto","Revisar coste",IF(F467="Cancelada","Baja efectiva",IF(NOT(ISNUMBER(K467)),"Completar fecha/preaviso",IF(D467&lt;Resumen!$E$4,"Cargo vencido",IF(K467&lt;Resumen!$E$4,"Preaviso vencido",IF(K467&lt;=Resumen!$E$4+7,"Revisar en 7 días","Más adelante")))))))</f>
        <v/>
      </c>
      <c r="N467" s="22" t="n">
        <f aca="false">IF(AND(F467="Activa",L467="Correcto",ISNUMBER(K467)),K467+ROW()/10000,1000000000)</f>
        <v>1000000000</v>
      </c>
      <c r="O467" s="23" t="str">
        <f aca="false">IF(AND(ISNUMBER(G467),G467&gt;0,L467="Correcto"),I467/G467,"n.a.")</f>
        <v>n.a.</v>
      </c>
      <c r="P467" s="0" t="n">
        <f aca="false">IF(COUNTA(A467:H467)&gt;0,ROW(),0)</f>
        <v>0</v>
      </c>
    </row>
    <row r="468" customFormat="false" ht="30" hidden="false" customHeight="true" outlineLevel="0" collapsed="false">
      <c r="A468" s="30"/>
      <c r="B468" s="31"/>
      <c r="C468" s="30"/>
      <c r="D468" s="32"/>
      <c r="E468" s="30"/>
      <c r="F468" s="30"/>
      <c r="G468" s="30"/>
      <c r="H468" s="30"/>
      <c r="I468" s="19" t="n">
        <f aca="false">IF(L468&lt;&gt;"Correcto",0,IF(F468="Activa",B468/C468,0))</f>
        <v>0</v>
      </c>
      <c r="J468" s="19" t="n">
        <f aca="false">I468*12</f>
        <v>0</v>
      </c>
      <c r="K468" s="20" t="str">
        <f aca="false">IF(AND(L468="Correcto",ISNUMBER(D468),OR(E468="",AND(ISNUMBER(E468),E468&gt;=0))),D468-N(E468),"")</f>
        <v/>
      </c>
      <c r="L468" s="9" t="str">
        <f aca="false">IFERROR(IF(COUNTA(A468:H468)=0,"",IF(OR(A468="",NOT(ISNUMBER(B468)),B468&lt;0,NOT(ISNUMBER(C468)),C468&lt;1,MOD(C468,1)&lt;&gt;0,AND(F468&lt;&gt;"Activa",F468&lt;&gt;"Cancelada")),"REVISAR coste","Correcto")),"REVISAR coste")</f>
        <v/>
      </c>
      <c r="M468" s="21" t="str">
        <f aca="false">IF(A468="","",IF(L468&lt;&gt;"Correcto","Revisar coste",IF(F468="Cancelada","Baja efectiva",IF(NOT(ISNUMBER(K468)),"Completar fecha/preaviso",IF(D468&lt;Resumen!$E$4,"Cargo vencido",IF(K468&lt;Resumen!$E$4,"Preaviso vencido",IF(K468&lt;=Resumen!$E$4+7,"Revisar en 7 días","Más adelante")))))))</f>
        <v/>
      </c>
      <c r="N468" s="22" t="n">
        <f aca="false">IF(AND(F468="Activa",L468="Correcto",ISNUMBER(K468)),K468+ROW()/10000,1000000000)</f>
        <v>1000000000</v>
      </c>
      <c r="O468" s="23" t="str">
        <f aca="false">IF(AND(ISNUMBER(G468),G468&gt;0,L468="Correcto"),I468/G468,"n.a.")</f>
        <v>n.a.</v>
      </c>
      <c r="P468" s="0" t="n">
        <f aca="false">IF(COUNTA(A468:H468)&gt;0,ROW(),0)</f>
        <v>0</v>
      </c>
    </row>
    <row r="469" customFormat="false" ht="30" hidden="false" customHeight="true" outlineLevel="0" collapsed="false">
      <c r="A469" s="30"/>
      <c r="B469" s="31"/>
      <c r="C469" s="30"/>
      <c r="D469" s="32"/>
      <c r="E469" s="30"/>
      <c r="F469" s="30"/>
      <c r="G469" s="30"/>
      <c r="H469" s="30"/>
      <c r="I469" s="19" t="n">
        <f aca="false">IF(L469&lt;&gt;"Correcto",0,IF(F469="Activa",B469/C469,0))</f>
        <v>0</v>
      </c>
      <c r="J469" s="19" t="n">
        <f aca="false">I469*12</f>
        <v>0</v>
      </c>
      <c r="K469" s="20" t="str">
        <f aca="false">IF(AND(L469="Correcto",ISNUMBER(D469),OR(E469="",AND(ISNUMBER(E469),E469&gt;=0))),D469-N(E469),"")</f>
        <v/>
      </c>
      <c r="L469" s="9" t="str">
        <f aca="false">IFERROR(IF(COUNTA(A469:H469)=0,"",IF(OR(A469="",NOT(ISNUMBER(B469)),B469&lt;0,NOT(ISNUMBER(C469)),C469&lt;1,MOD(C469,1)&lt;&gt;0,AND(F469&lt;&gt;"Activa",F469&lt;&gt;"Cancelada")),"REVISAR coste","Correcto")),"REVISAR coste")</f>
        <v/>
      </c>
      <c r="M469" s="21" t="str">
        <f aca="false">IF(A469="","",IF(L469&lt;&gt;"Correcto","Revisar coste",IF(F469="Cancelada","Baja efectiva",IF(NOT(ISNUMBER(K469)),"Completar fecha/preaviso",IF(D469&lt;Resumen!$E$4,"Cargo vencido",IF(K469&lt;Resumen!$E$4,"Preaviso vencido",IF(K469&lt;=Resumen!$E$4+7,"Revisar en 7 días","Más adelante")))))))</f>
        <v/>
      </c>
      <c r="N469" s="22" t="n">
        <f aca="false">IF(AND(F469="Activa",L469="Correcto",ISNUMBER(K469)),K469+ROW()/10000,1000000000)</f>
        <v>1000000000</v>
      </c>
      <c r="O469" s="23" t="str">
        <f aca="false">IF(AND(ISNUMBER(G469),G469&gt;0,L469="Correcto"),I469/G469,"n.a.")</f>
        <v>n.a.</v>
      </c>
      <c r="P469" s="0" t="n">
        <f aca="false">IF(COUNTA(A469:H469)&gt;0,ROW(),0)</f>
        <v>0</v>
      </c>
    </row>
    <row r="470" customFormat="false" ht="30" hidden="false" customHeight="true" outlineLevel="0" collapsed="false">
      <c r="A470" s="30"/>
      <c r="B470" s="31"/>
      <c r="C470" s="30"/>
      <c r="D470" s="32"/>
      <c r="E470" s="30"/>
      <c r="F470" s="30"/>
      <c r="G470" s="30"/>
      <c r="H470" s="30"/>
      <c r="I470" s="19" t="n">
        <f aca="false">IF(L470&lt;&gt;"Correcto",0,IF(F470="Activa",B470/C470,0))</f>
        <v>0</v>
      </c>
      <c r="J470" s="19" t="n">
        <f aca="false">I470*12</f>
        <v>0</v>
      </c>
      <c r="K470" s="20" t="str">
        <f aca="false">IF(AND(L470="Correcto",ISNUMBER(D470),OR(E470="",AND(ISNUMBER(E470),E470&gt;=0))),D470-N(E470),"")</f>
        <v/>
      </c>
      <c r="L470" s="9" t="str">
        <f aca="false">IFERROR(IF(COUNTA(A470:H470)=0,"",IF(OR(A470="",NOT(ISNUMBER(B470)),B470&lt;0,NOT(ISNUMBER(C470)),C470&lt;1,MOD(C470,1)&lt;&gt;0,AND(F470&lt;&gt;"Activa",F470&lt;&gt;"Cancelada")),"REVISAR coste","Correcto")),"REVISAR coste")</f>
        <v/>
      </c>
      <c r="M470" s="21" t="str">
        <f aca="false">IF(A470="","",IF(L470&lt;&gt;"Correcto","Revisar coste",IF(F470="Cancelada","Baja efectiva",IF(NOT(ISNUMBER(K470)),"Completar fecha/preaviso",IF(D470&lt;Resumen!$E$4,"Cargo vencido",IF(K470&lt;Resumen!$E$4,"Preaviso vencido",IF(K470&lt;=Resumen!$E$4+7,"Revisar en 7 días","Más adelante")))))))</f>
        <v/>
      </c>
      <c r="N470" s="22" t="n">
        <f aca="false">IF(AND(F470="Activa",L470="Correcto",ISNUMBER(K470)),K470+ROW()/10000,1000000000)</f>
        <v>1000000000</v>
      </c>
      <c r="O470" s="23" t="str">
        <f aca="false">IF(AND(ISNUMBER(G470),G470&gt;0,L470="Correcto"),I470/G470,"n.a.")</f>
        <v>n.a.</v>
      </c>
      <c r="P470" s="0" t="n">
        <f aca="false">IF(COUNTA(A470:H470)&gt;0,ROW(),0)</f>
        <v>0</v>
      </c>
    </row>
    <row r="471" customFormat="false" ht="30" hidden="false" customHeight="true" outlineLevel="0" collapsed="false">
      <c r="A471" s="30"/>
      <c r="B471" s="31"/>
      <c r="C471" s="30"/>
      <c r="D471" s="32"/>
      <c r="E471" s="30"/>
      <c r="F471" s="30"/>
      <c r="G471" s="30"/>
      <c r="H471" s="30"/>
      <c r="I471" s="19" t="n">
        <f aca="false">IF(L471&lt;&gt;"Correcto",0,IF(F471="Activa",B471/C471,0))</f>
        <v>0</v>
      </c>
      <c r="J471" s="19" t="n">
        <f aca="false">I471*12</f>
        <v>0</v>
      </c>
      <c r="K471" s="20" t="str">
        <f aca="false">IF(AND(L471="Correcto",ISNUMBER(D471),OR(E471="",AND(ISNUMBER(E471),E471&gt;=0))),D471-N(E471),"")</f>
        <v/>
      </c>
      <c r="L471" s="9" t="str">
        <f aca="false">IFERROR(IF(COUNTA(A471:H471)=0,"",IF(OR(A471="",NOT(ISNUMBER(B471)),B471&lt;0,NOT(ISNUMBER(C471)),C471&lt;1,MOD(C471,1)&lt;&gt;0,AND(F471&lt;&gt;"Activa",F471&lt;&gt;"Cancelada")),"REVISAR coste","Correcto")),"REVISAR coste")</f>
        <v/>
      </c>
      <c r="M471" s="21" t="str">
        <f aca="false">IF(A471="","",IF(L471&lt;&gt;"Correcto","Revisar coste",IF(F471="Cancelada","Baja efectiva",IF(NOT(ISNUMBER(K471)),"Completar fecha/preaviso",IF(D471&lt;Resumen!$E$4,"Cargo vencido",IF(K471&lt;Resumen!$E$4,"Preaviso vencido",IF(K471&lt;=Resumen!$E$4+7,"Revisar en 7 días","Más adelante")))))))</f>
        <v/>
      </c>
      <c r="N471" s="22" t="n">
        <f aca="false">IF(AND(F471="Activa",L471="Correcto",ISNUMBER(K471)),K471+ROW()/10000,1000000000)</f>
        <v>1000000000</v>
      </c>
      <c r="O471" s="23" t="str">
        <f aca="false">IF(AND(ISNUMBER(G471),G471&gt;0,L471="Correcto"),I471/G471,"n.a.")</f>
        <v>n.a.</v>
      </c>
      <c r="P471" s="0" t="n">
        <f aca="false">IF(COUNTA(A471:H471)&gt;0,ROW(),0)</f>
        <v>0</v>
      </c>
    </row>
    <row r="472" customFormat="false" ht="30" hidden="false" customHeight="true" outlineLevel="0" collapsed="false">
      <c r="A472" s="30"/>
      <c r="B472" s="31"/>
      <c r="C472" s="30"/>
      <c r="D472" s="32"/>
      <c r="E472" s="30"/>
      <c r="F472" s="30"/>
      <c r="G472" s="30"/>
      <c r="H472" s="30"/>
      <c r="I472" s="19" t="n">
        <f aca="false">IF(L472&lt;&gt;"Correcto",0,IF(F472="Activa",B472/C472,0))</f>
        <v>0</v>
      </c>
      <c r="J472" s="19" t="n">
        <f aca="false">I472*12</f>
        <v>0</v>
      </c>
      <c r="K472" s="20" t="str">
        <f aca="false">IF(AND(L472="Correcto",ISNUMBER(D472),OR(E472="",AND(ISNUMBER(E472),E472&gt;=0))),D472-N(E472),"")</f>
        <v/>
      </c>
      <c r="L472" s="9" t="str">
        <f aca="false">IFERROR(IF(COUNTA(A472:H472)=0,"",IF(OR(A472="",NOT(ISNUMBER(B472)),B472&lt;0,NOT(ISNUMBER(C472)),C472&lt;1,MOD(C472,1)&lt;&gt;0,AND(F472&lt;&gt;"Activa",F472&lt;&gt;"Cancelada")),"REVISAR coste","Correcto")),"REVISAR coste")</f>
        <v/>
      </c>
      <c r="M472" s="21" t="str">
        <f aca="false">IF(A472="","",IF(L472&lt;&gt;"Correcto","Revisar coste",IF(F472="Cancelada","Baja efectiva",IF(NOT(ISNUMBER(K472)),"Completar fecha/preaviso",IF(D472&lt;Resumen!$E$4,"Cargo vencido",IF(K472&lt;Resumen!$E$4,"Preaviso vencido",IF(K472&lt;=Resumen!$E$4+7,"Revisar en 7 días","Más adelante")))))))</f>
        <v/>
      </c>
      <c r="N472" s="22" t="n">
        <f aca="false">IF(AND(F472="Activa",L472="Correcto",ISNUMBER(K472)),K472+ROW()/10000,1000000000)</f>
        <v>1000000000</v>
      </c>
      <c r="O472" s="23" t="str">
        <f aca="false">IF(AND(ISNUMBER(G472),G472&gt;0,L472="Correcto"),I472/G472,"n.a.")</f>
        <v>n.a.</v>
      </c>
      <c r="P472" s="0" t="n">
        <f aca="false">IF(COUNTA(A472:H472)&gt;0,ROW(),0)</f>
        <v>0</v>
      </c>
    </row>
    <row r="473" customFormat="false" ht="30" hidden="false" customHeight="true" outlineLevel="0" collapsed="false">
      <c r="A473" s="30"/>
      <c r="B473" s="31"/>
      <c r="C473" s="30"/>
      <c r="D473" s="32"/>
      <c r="E473" s="30"/>
      <c r="F473" s="30"/>
      <c r="G473" s="30"/>
      <c r="H473" s="30"/>
      <c r="I473" s="19" t="n">
        <f aca="false">IF(L473&lt;&gt;"Correcto",0,IF(F473="Activa",B473/C473,0))</f>
        <v>0</v>
      </c>
      <c r="J473" s="19" t="n">
        <f aca="false">I473*12</f>
        <v>0</v>
      </c>
      <c r="K473" s="20" t="str">
        <f aca="false">IF(AND(L473="Correcto",ISNUMBER(D473),OR(E473="",AND(ISNUMBER(E473),E473&gt;=0))),D473-N(E473),"")</f>
        <v/>
      </c>
      <c r="L473" s="9" t="str">
        <f aca="false">IFERROR(IF(COUNTA(A473:H473)=0,"",IF(OR(A473="",NOT(ISNUMBER(B473)),B473&lt;0,NOT(ISNUMBER(C473)),C473&lt;1,MOD(C473,1)&lt;&gt;0,AND(F473&lt;&gt;"Activa",F473&lt;&gt;"Cancelada")),"REVISAR coste","Correcto")),"REVISAR coste")</f>
        <v/>
      </c>
      <c r="M473" s="21" t="str">
        <f aca="false">IF(A473="","",IF(L473&lt;&gt;"Correcto","Revisar coste",IF(F473="Cancelada","Baja efectiva",IF(NOT(ISNUMBER(K473)),"Completar fecha/preaviso",IF(D473&lt;Resumen!$E$4,"Cargo vencido",IF(K473&lt;Resumen!$E$4,"Preaviso vencido",IF(K473&lt;=Resumen!$E$4+7,"Revisar en 7 días","Más adelante")))))))</f>
        <v/>
      </c>
      <c r="N473" s="22" t="n">
        <f aca="false">IF(AND(F473="Activa",L473="Correcto",ISNUMBER(K473)),K473+ROW()/10000,1000000000)</f>
        <v>1000000000</v>
      </c>
      <c r="O473" s="23" t="str">
        <f aca="false">IF(AND(ISNUMBER(G473),G473&gt;0,L473="Correcto"),I473/G473,"n.a.")</f>
        <v>n.a.</v>
      </c>
      <c r="P473" s="0" t="n">
        <f aca="false">IF(COUNTA(A473:H473)&gt;0,ROW(),0)</f>
        <v>0</v>
      </c>
    </row>
    <row r="474" customFormat="false" ht="30" hidden="false" customHeight="true" outlineLevel="0" collapsed="false">
      <c r="A474" s="30"/>
      <c r="B474" s="31"/>
      <c r="C474" s="30"/>
      <c r="D474" s="32"/>
      <c r="E474" s="30"/>
      <c r="F474" s="30"/>
      <c r="G474" s="30"/>
      <c r="H474" s="30"/>
      <c r="I474" s="19" t="n">
        <f aca="false">IF(L474&lt;&gt;"Correcto",0,IF(F474="Activa",B474/C474,0))</f>
        <v>0</v>
      </c>
      <c r="J474" s="19" t="n">
        <f aca="false">I474*12</f>
        <v>0</v>
      </c>
      <c r="K474" s="20" t="str">
        <f aca="false">IF(AND(L474="Correcto",ISNUMBER(D474),OR(E474="",AND(ISNUMBER(E474),E474&gt;=0))),D474-N(E474),"")</f>
        <v/>
      </c>
      <c r="L474" s="9" t="str">
        <f aca="false">IFERROR(IF(COUNTA(A474:H474)=0,"",IF(OR(A474="",NOT(ISNUMBER(B474)),B474&lt;0,NOT(ISNUMBER(C474)),C474&lt;1,MOD(C474,1)&lt;&gt;0,AND(F474&lt;&gt;"Activa",F474&lt;&gt;"Cancelada")),"REVISAR coste","Correcto")),"REVISAR coste")</f>
        <v/>
      </c>
      <c r="M474" s="21" t="str">
        <f aca="false">IF(A474="","",IF(L474&lt;&gt;"Correcto","Revisar coste",IF(F474="Cancelada","Baja efectiva",IF(NOT(ISNUMBER(K474)),"Completar fecha/preaviso",IF(D474&lt;Resumen!$E$4,"Cargo vencido",IF(K474&lt;Resumen!$E$4,"Preaviso vencido",IF(K474&lt;=Resumen!$E$4+7,"Revisar en 7 días","Más adelante")))))))</f>
        <v/>
      </c>
      <c r="N474" s="22" t="n">
        <f aca="false">IF(AND(F474="Activa",L474="Correcto",ISNUMBER(K474)),K474+ROW()/10000,1000000000)</f>
        <v>1000000000</v>
      </c>
      <c r="O474" s="23" t="str">
        <f aca="false">IF(AND(ISNUMBER(G474),G474&gt;0,L474="Correcto"),I474/G474,"n.a.")</f>
        <v>n.a.</v>
      </c>
      <c r="P474" s="0" t="n">
        <f aca="false">IF(COUNTA(A474:H474)&gt;0,ROW(),0)</f>
        <v>0</v>
      </c>
    </row>
    <row r="475" customFormat="false" ht="30" hidden="false" customHeight="true" outlineLevel="0" collapsed="false">
      <c r="A475" s="30"/>
      <c r="B475" s="31"/>
      <c r="C475" s="30"/>
      <c r="D475" s="32"/>
      <c r="E475" s="30"/>
      <c r="F475" s="30"/>
      <c r="G475" s="30"/>
      <c r="H475" s="30"/>
      <c r="I475" s="19" t="n">
        <f aca="false">IF(L475&lt;&gt;"Correcto",0,IF(F475="Activa",B475/C475,0))</f>
        <v>0</v>
      </c>
      <c r="J475" s="19" t="n">
        <f aca="false">I475*12</f>
        <v>0</v>
      </c>
      <c r="K475" s="20" t="str">
        <f aca="false">IF(AND(L475="Correcto",ISNUMBER(D475),OR(E475="",AND(ISNUMBER(E475),E475&gt;=0))),D475-N(E475),"")</f>
        <v/>
      </c>
      <c r="L475" s="9" t="str">
        <f aca="false">IFERROR(IF(COUNTA(A475:H475)=0,"",IF(OR(A475="",NOT(ISNUMBER(B475)),B475&lt;0,NOT(ISNUMBER(C475)),C475&lt;1,MOD(C475,1)&lt;&gt;0,AND(F475&lt;&gt;"Activa",F475&lt;&gt;"Cancelada")),"REVISAR coste","Correcto")),"REVISAR coste")</f>
        <v/>
      </c>
      <c r="M475" s="21" t="str">
        <f aca="false">IF(A475="","",IF(L475&lt;&gt;"Correcto","Revisar coste",IF(F475="Cancelada","Baja efectiva",IF(NOT(ISNUMBER(K475)),"Completar fecha/preaviso",IF(D475&lt;Resumen!$E$4,"Cargo vencido",IF(K475&lt;Resumen!$E$4,"Preaviso vencido",IF(K475&lt;=Resumen!$E$4+7,"Revisar en 7 días","Más adelante")))))))</f>
        <v/>
      </c>
      <c r="N475" s="22" t="n">
        <f aca="false">IF(AND(F475="Activa",L475="Correcto",ISNUMBER(K475)),K475+ROW()/10000,1000000000)</f>
        <v>1000000000</v>
      </c>
      <c r="O475" s="23" t="str">
        <f aca="false">IF(AND(ISNUMBER(G475),G475&gt;0,L475="Correcto"),I475/G475,"n.a.")</f>
        <v>n.a.</v>
      </c>
      <c r="P475" s="0" t="n">
        <f aca="false">IF(COUNTA(A475:H475)&gt;0,ROW(),0)</f>
        <v>0</v>
      </c>
    </row>
    <row r="476" customFormat="false" ht="30" hidden="false" customHeight="true" outlineLevel="0" collapsed="false">
      <c r="A476" s="30"/>
      <c r="B476" s="31"/>
      <c r="C476" s="30"/>
      <c r="D476" s="32"/>
      <c r="E476" s="30"/>
      <c r="F476" s="30"/>
      <c r="G476" s="30"/>
      <c r="H476" s="30"/>
      <c r="I476" s="19" t="n">
        <f aca="false">IF(L476&lt;&gt;"Correcto",0,IF(F476="Activa",B476/C476,0))</f>
        <v>0</v>
      </c>
      <c r="J476" s="19" t="n">
        <f aca="false">I476*12</f>
        <v>0</v>
      </c>
      <c r="K476" s="20" t="str">
        <f aca="false">IF(AND(L476="Correcto",ISNUMBER(D476),OR(E476="",AND(ISNUMBER(E476),E476&gt;=0))),D476-N(E476),"")</f>
        <v/>
      </c>
      <c r="L476" s="9" t="str">
        <f aca="false">IFERROR(IF(COUNTA(A476:H476)=0,"",IF(OR(A476="",NOT(ISNUMBER(B476)),B476&lt;0,NOT(ISNUMBER(C476)),C476&lt;1,MOD(C476,1)&lt;&gt;0,AND(F476&lt;&gt;"Activa",F476&lt;&gt;"Cancelada")),"REVISAR coste","Correcto")),"REVISAR coste")</f>
        <v/>
      </c>
      <c r="M476" s="21" t="str">
        <f aca="false">IF(A476="","",IF(L476&lt;&gt;"Correcto","Revisar coste",IF(F476="Cancelada","Baja efectiva",IF(NOT(ISNUMBER(K476)),"Completar fecha/preaviso",IF(D476&lt;Resumen!$E$4,"Cargo vencido",IF(K476&lt;Resumen!$E$4,"Preaviso vencido",IF(K476&lt;=Resumen!$E$4+7,"Revisar en 7 días","Más adelante")))))))</f>
        <v/>
      </c>
      <c r="N476" s="22" t="n">
        <f aca="false">IF(AND(F476="Activa",L476="Correcto",ISNUMBER(K476)),K476+ROW()/10000,1000000000)</f>
        <v>1000000000</v>
      </c>
      <c r="O476" s="23" t="str">
        <f aca="false">IF(AND(ISNUMBER(G476),G476&gt;0,L476="Correcto"),I476/G476,"n.a.")</f>
        <v>n.a.</v>
      </c>
      <c r="P476" s="0" t="n">
        <f aca="false">IF(COUNTA(A476:H476)&gt;0,ROW(),0)</f>
        <v>0</v>
      </c>
    </row>
    <row r="477" customFormat="false" ht="30" hidden="false" customHeight="true" outlineLevel="0" collapsed="false">
      <c r="A477" s="30"/>
      <c r="B477" s="31"/>
      <c r="C477" s="30"/>
      <c r="D477" s="32"/>
      <c r="E477" s="30"/>
      <c r="F477" s="30"/>
      <c r="G477" s="30"/>
      <c r="H477" s="30"/>
      <c r="I477" s="19" t="n">
        <f aca="false">IF(L477&lt;&gt;"Correcto",0,IF(F477="Activa",B477/C477,0))</f>
        <v>0</v>
      </c>
      <c r="J477" s="19" t="n">
        <f aca="false">I477*12</f>
        <v>0</v>
      </c>
      <c r="K477" s="20" t="str">
        <f aca="false">IF(AND(L477="Correcto",ISNUMBER(D477),OR(E477="",AND(ISNUMBER(E477),E477&gt;=0))),D477-N(E477),"")</f>
        <v/>
      </c>
      <c r="L477" s="9" t="str">
        <f aca="false">IFERROR(IF(COUNTA(A477:H477)=0,"",IF(OR(A477="",NOT(ISNUMBER(B477)),B477&lt;0,NOT(ISNUMBER(C477)),C477&lt;1,MOD(C477,1)&lt;&gt;0,AND(F477&lt;&gt;"Activa",F477&lt;&gt;"Cancelada")),"REVISAR coste","Correcto")),"REVISAR coste")</f>
        <v/>
      </c>
      <c r="M477" s="21" t="str">
        <f aca="false">IF(A477="","",IF(L477&lt;&gt;"Correcto","Revisar coste",IF(F477="Cancelada","Baja efectiva",IF(NOT(ISNUMBER(K477)),"Completar fecha/preaviso",IF(D477&lt;Resumen!$E$4,"Cargo vencido",IF(K477&lt;Resumen!$E$4,"Preaviso vencido",IF(K477&lt;=Resumen!$E$4+7,"Revisar en 7 días","Más adelante")))))))</f>
        <v/>
      </c>
      <c r="N477" s="22" t="n">
        <f aca="false">IF(AND(F477="Activa",L477="Correcto",ISNUMBER(K477)),K477+ROW()/10000,1000000000)</f>
        <v>1000000000</v>
      </c>
      <c r="O477" s="23" t="str">
        <f aca="false">IF(AND(ISNUMBER(G477),G477&gt;0,L477="Correcto"),I477/G477,"n.a.")</f>
        <v>n.a.</v>
      </c>
      <c r="P477" s="0" t="n">
        <f aca="false">IF(COUNTA(A477:H477)&gt;0,ROW(),0)</f>
        <v>0</v>
      </c>
    </row>
    <row r="478" customFormat="false" ht="30" hidden="false" customHeight="true" outlineLevel="0" collapsed="false">
      <c r="A478" s="30"/>
      <c r="B478" s="31"/>
      <c r="C478" s="30"/>
      <c r="D478" s="32"/>
      <c r="E478" s="30"/>
      <c r="F478" s="30"/>
      <c r="G478" s="30"/>
      <c r="H478" s="30"/>
      <c r="I478" s="19" t="n">
        <f aca="false">IF(L478&lt;&gt;"Correcto",0,IF(F478="Activa",B478/C478,0))</f>
        <v>0</v>
      </c>
      <c r="J478" s="19" t="n">
        <f aca="false">I478*12</f>
        <v>0</v>
      </c>
      <c r="K478" s="20" t="str">
        <f aca="false">IF(AND(L478="Correcto",ISNUMBER(D478),OR(E478="",AND(ISNUMBER(E478),E478&gt;=0))),D478-N(E478),"")</f>
        <v/>
      </c>
      <c r="L478" s="9" t="str">
        <f aca="false">IFERROR(IF(COUNTA(A478:H478)=0,"",IF(OR(A478="",NOT(ISNUMBER(B478)),B478&lt;0,NOT(ISNUMBER(C478)),C478&lt;1,MOD(C478,1)&lt;&gt;0,AND(F478&lt;&gt;"Activa",F478&lt;&gt;"Cancelada")),"REVISAR coste","Correcto")),"REVISAR coste")</f>
        <v/>
      </c>
      <c r="M478" s="21" t="str">
        <f aca="false">IF(A478="","",IF(L478&lt;&gt;"Correcto","Revisar coste",IF(F478="Cancelada","Baja efectiva",IF(NOT(ISNUMBER(K478)),"Completar fecha/preaviso",IF(D478&lt;Resumen!$E$4,"Cargo vencido",IF(K478&lt;Resumen!$E$4,"Preaviso vencido",IF(K478&lt;=Resumen!$E$4+7,"Revisar en 7 días","Más adelante")))))))</f>
        <v/>
      </c>
      <c r="N478" s="22" t="n">
        <f aca="false">IF(AND(F478="Activa",L478="Correcto",ISNUMBER(K478)),K478+ROW()/10000,1000000000)</f>
        <v>1000000000</v>
      </c>
      <c r="O478" s="23" t="str">
        <f aca="false">IF(AND(ISNUMBER(G478),G478&gt;0,L478="Correcto"),I478/G478,"n.a.")</f>
        <v>n.a.</v>
      </c>
      <c r="P478" s="0" t="n">
        <f aca="false">IF(COUNTA(A478:H478)&gt;0,ROW(),0)</f>
        <v>0</v>
      </c>
    </row>
    <row r="479" customFormat="false" ht="30" hidden="false" customHeight="true" outlineLevel="0" collapsed="false">
      <c r="A479" s="30"/>
      <c r="B479" s="31"/>
      <c r="C479" s="30"/>
      <c r="D479" s="32"/>
      <c r="E479" s="30"/>
      <c r="F479" s="30"/>
      <c r="G479" s="30"/>
      <c r="H479" s="30"/>
      <c r="I479" s="19" t="n">
        <f aca="false">IF(L479&lt;&gt;"Correcto",0,IF(F479="Activa",B479/C479,0))</f>
        <v>0</v>
      </c>
      <c r="J479" s="19" t="n">
        <f aca="false">I479*12</f>
        <v>0</v>
      </c>
      <c r="K479" s="20" t="str">
        <f aca="false">IF(AND(L479="Correcto",ISNUMBER(D479),OR(E479="",AND(ISNUMBER(E479),E479&gt;=0))),D479-N(E479),"")</f>
        <v/>
      </c>
      <c r="L479" s="9" t="str">
        <f aca="false">IFERROR(IF(COUNTA(A479:H479)=0,"",IF(OR(A479="",NOT(ISNUMBER(B479)),B479&lt;0,NOT(ISNUMBER(C479)),C479&lt;1,MOD(C479,1)&lt;&gt;0,AND(F479&lt;&gt;"Activa",F479&lt;&gt;"Cancelada")),"REVISAR coste","Correcto")),"REVISAR coste")</f>
        <v/>
      </c>
      <c r="M479" s="21" t="str">
        <f aca="false">IF(A479="","",IF(L479&lt;&gt;"Correcto","Revisar coste",IF(F479="Cancelada","Baja efectiva",IF(NOT(ISNUMBER(K479)),"Completar fecha/preaviso",IF(D479&lt;Resumen!$E$4,"Cargo vencido",IF(K479&lt;Resumen!$E$4,"Preaviso vencido",IF(K479&lt;=Resumen!$E$4+7,"Revisar en 7 días","Más adelante")))))))</f>
        <v/>
      </c>
      <c r="N479" s="22" t="n">
        <f aca="false">IF(AND(F479="Activa",L479="Correcto",ISNUMBER(K479)),K479+ROW()/10000,1000000000)</f>
        <v>1000000000</v>
      </c>
      <c r="O479" s="23" t="str">
        <f aca="false">IF(AND(ISNUMBER(G479),G479&gt;0,L479="Correcto"),I479/G479,"n.a.")</f>
        <v>n.a.</v>
      </c>
      <c r="P479" s="0" t="n">
        <f aca="false">IF(COUNTA(A479:H479)&gt;0,ROW(),0)</f>
        <v>0</v>
      </c>
    </row>
    <row r="480" customFormat="false" ht="30" hidden="false" customHeight="true" outlineLevel="0" collapsed="false">
      <c r="A480" s="30"/>
      <c r="B480" s="31"/>
      <c r="C480" s="30"/>
      <c r="D480" s="32"/>
      <c r="E480" s="30"/>
      <c r="F480" s="30"/>
      <c r="G480" s="30"/>
      <c r="H480" s="30"/>
      <c r="I480" s="19" t="n">
        <f aca="false">IF(L480&lt;&gt;"Correcto",0,IF(F480="Activa",B480/C480,0))</f>
        <v>0</v>
      </c>
      <c r="J480" s="19" t="n">
        <f aca="false">I480*12</f>
        <v>0</v>
      </c>
      <c r="K480" s="20" t="str">
        <f aca="false">IF(AND(L480="Correcto",ISNUMBER(D480),OR(E480="",AND(ISNUMBER(E480),E480&gt;=0))),D480-N(E480),"")</f>
        <v/>
      </c>
      <c r="L480" s="9" t="str">
        <f aca="false">IFERROR(IF(COUNTA(A480:H480)=0,"",IF(OR(A480="",NOT(ISNUMBER(B480)),B480&lt;0,NOT(ISNUMBER(C480)),C480&lt;1,MOD(C480,1)&lt;&gt;0,AND(F480&lt;&gt;"Activa",F480&lt;&gt;"Cancelada")),"REVISAR coste","Correcto")),"REVISAR coste")</f>
        <v/>
      </c>
      <c r="M480" s="21" t="str">
        <f aca="false">IF(A480="","",IF(L480&lt;&gt;"Correcto","Revisar coste",IF(F480="Cancelada","Baja efectiva",IF(NOT(ISNUMBER(K480)),"Completar fecha/preaviso",IF(D480&lt;Resumen!$E$4,"Cargo vencido",IF(K480&lt;Resumen!$E$4,"Preaviso vencido",IF(K480&lt;=Resumen!$E$4+7,"Revisar en 7 días","Más adelante")))))))</f>
        <v/>
      </c>
      <c r="N480" s="22" t="n">
        <f aca="false">IF(AND(F480="Activa",L480="Correcto",ISNUMBER(K480)),K480+ROW()/10000,1000000000)</f>
        <v>1000000000</v>
      </c>
      <c r="O480" s="23" t="str">
        <f aca="false">IF(AND(ISNUMBER(G480),G480&gt;0,L480="Correcto"),I480/G480,"n.a.")</f>
        <v>n.a.</v>
      </c>
      <c r="P480" s="0" t="n">
        <f aca="false">IF(COUNTA(A480:H480)&gt;0,ROW(),0)</f>
        <v>0</v>
      </c>
    </row>
    <row r="481" customFormat="false" ht="30" hidden="false" customHeight="true" outlineLevel="0" collapsed="false">
      <c r="A481" s="30"/>
      <c r="B481" s="31"/>
      <c r="C481" s="30"/>
      <c r="D481" s="32"/>
      <c r="E481" s="30"/>
      <c r="F481" s="30"/>
      <c r="G481" s="30"/>
      <c r="H481" s="30"/>
      <c r="I481" s="19" t="n">
        <f aca="false">IF(L481&lt;&gt;"Correcto",0,IF(F481="Activa",B481/C481,0))</f>
        <v>0</v>
      </c>
      <c r="J481" s="19" t="n">
        <f aca="false">I481*12</f>
        <v>0</v>
      </c>
      <c r="K481" s="20" t="str">
        <f aca="false">IF(AND(L481="Correcto",ISNUMBER(D481),OR(E481="",AND(ISNUMBER(E481),E481&gt;=0))),D481-N(E481),"")</f>
        <v/>
      </c>
      <c r="L481" s="9" t="str">
        <f aca="false">IFERROR(IF(COUNTA(A481:H481)=0,"",IF(OR(A481="",NOT(ISNUMBER(B481)),B481&lt;0,NOT(ISNUMBER(C481)),C481&lt;1,MOD(C481,1)&lt;&gt;0,AND(F481&lt;&gt;"Activa",F481&lt;&gt;"Cancelada")),"REVISAR coste","Correcto")),"REVISAR coste")</f>
        <v/>
      </c>
      <c r="M481" s="21" t="str">
        <f aca="false">IF(A481="","",IF(L481&lt;&gt;"Correcto","Revisar coste",IF(F481="Cancelada","Baja efectiva",IF(NOT(ISNUMBER(K481)),"Completar fecha/preaviso",IF(D481&lt;Resumen!$E$4,"Cargo vencido",IF(K481&lt;Resumen!$E$4,"Preaviso vencido",IF(K481&lt;=Resumen!$E$4+7,"Revisar en 7 días","Más adelante")))))))</f>
        <v/>
      </c>
      <c r="N481" s="22" t="n">
        <f aca="false">IF(AND(F481="Activa",L481="Correcto",ISNUMBER(K481)),K481+ROW()/10000,1000000000)</f>
        <v>1000000000</v>
      </c>
      <c r="O481" s="23" t="str">
        <f aca="false">IF(AND(ISNUMBER(G481),G481&gt;0,L481="Correcto"),I481/G481,"n.a.")</f>
        <v>n.a.</v>
      </c>
      <c r="P481" s="0" t="n">
        <f aca="false">IF(COUNTA(A481:H481)&gt;0,ROW(),0)</f>
        <v>0</v>
      </c>
    </row>
    <row r="482" customFormat="false" ht="30" hidden="false" customHeight="true" outlineLevel="0" collapsed="false">
      <c r="A482" s="30"/>
      <c r="B482" s="31"/>
      <c r="C482" s="30"/>
      <c r="D482" s="32"/>
      <c r="E482" s="30"/>
      <c r="F482" s="30"/>
      <c r="G482" s="30"/>
      <c r="H482" s="30"/>
      <c r="I482" s="19" t="n">
        <f aca="false">IF(L482&lt;&gt;"Correcto",0,IF(F482="Activa",B482/C482,0))</f>
        <v>0</v>
      </c>
      <c r="J482" s="19" t="n">
        <f aca="false">I482*12</f>
        <v>0</v>
      </c>
      <c r="K482" s="20" t="str">
        <f aca="false">IF(AND(L482="Correcto",ISNUMBER(D482),OR(E482="",AND(ISNUMBER(E482),E482&gt;=0))),D482-N(E482),"")</f>
        <v/>
      </c>
      <c r="L482" s="9" t="str">
        <f aca="false">IFERROR(IF(COUNTA(A482:H482)=0,"",IF(OR(A482="",NOT(ISNUMBER(B482)),B482&lt;0,NOT(ISNUMBER(C482)),C482&lt;1,MOD(C482,1)&lt;&gt;0,AND(F482&lt;&gt;"Activa",F482&lt;&gt;"Cancelada")),"REVISAR coste","Correcto")),"REVISAR coste")</f>
        <v/>
      </c>
      <c r="M482" s="21" t="str">
        <f aca="false">IF(A482="","",IF(L482&lt;&gt;"Correcto","Revisar coste",IF(F482="Cancelada","Baja efectiva",IF(NOT(ISNUMBER(K482)),"Completar fecha/preaviso",IF(D482&lt;Resumen!$E$4,"Cargo vencido",IF(K482&lt;Resumen!$E$4,"Preaviso vencido",IF(K482&lt;=Resumen!$E$4+7,"Revisar en 7 días","Más adelante")))))))</f>
        <v/>
      </c>
      <c r="N482" s="22" t="n">
        <f aca="false">IF(AND(F482="Activa",L482="Correcto",ISNUMBER(K482)),K482+ROW()/10000,1000000000)</f>
        <v>1000000000</v>
      </c>
      <c r="O482" s="23" t="str">
        <f aca="false">IF(AND(ISNUMBER(G482),G482&gt;0,L482="Correcto"),I482/G482,"n.a.")</f>
        <v>n.a.</v>
      </c>
      <c r="P482" s="0" t="n">
        <f aca="false">IF(COUNTA(A482:H482)&gt;0,ROW(),0)</f>
        <v>0</v>
      </c>
    </row>
    <row r="483" customFormat="false" ht="30" hidden="false" customHeight="true" outlineLevel="0" collapsed="false">
      <c r="A483" s="30"/>
      <c r="B483" s="31"/>
      <c r="C483" s="30"/>
      <c r="D483" s="32"/>
      <c r="E483" s="30"/>
      <c r="F483" s="30"/>
      <c r="G483" s="30"/>
      <c r="H483" s="30"/>
      <c r="I483" s="19" t="n">
        <f aca="false">IF(L483&lt;&gt;"Correcto",0,IF(F483="Activa",B483/C483,0))</f>
        <v>0</v>
      </c>
      <c r="J483" s="19" t="n">
        <f aca="false">I483*12</f>
        <v>0</v>
      </c>
      <c r="K483" s="20" t="str">
        <f aca="false">IF(AND(L483="Correcto",ISNUMBER(D483),OR(E483="",AND(ISNUMBER(E483),E483&gt;=0))),D483-N(E483),"")</f>
        <v/>
      </c>
      <c r="L483" s="9" t="str">
        <f aca="false">IFERROR(IF(COUNTA(A483:H483)=0,"",IF(OR(A483="",NOT(ISNUMBER(B483)),B483&lt;0,NOT(ISNUMBER(C483)),C483&lt;1,MOD(C483,1)&lt;&gt;0,AND(F483&lt;&gt;"Activa",F483&lt;&gt;"Cancelada")),"REVISAR coste","Correcto")),"REVISAR coste")</f>
        <v/>
      </c>
      <c r="M483" s="21" t="str">
        <f aca="false">IF(A483="","",IF(L483&lt;&gt;"Correcto","Revisar coste",IF(F483="Cancelada","Baja efectiva",IF(NOT(ISNUMBER(K483)),"Completar fecha/preaviso",IF(D483&lt;Resumen!$E$4,"Cargo vencido",IF(K483&lt;Resumen!$E$4,"Preaviso vencido",IF(K483&lt;=Resumen!$E$4+7,"Revisar en 7 días","Más adelante")))))))</f>
        <v/>
      </c>
      <c r="N483" s="22" t="n">
        <f aca="false">IF(AND(F483="Activa",L483="Correcto",ISNUMBER(K483)),K483+ROW()/10000,1000000000)</f>
        <v>1000000000</v>
      </c>
      <c r="O483" s="23" t="str">
        <f aca="false">IF(AND(ISNUMBER(G483),G483&gt;0,L483="Correcto"),I483/G483,"n.a.")</f>
        <v>n.a.</v>
      </c>
      <c r="P483" s="0" t="n">
        <f aca="false">IF(COUNTA(A483:H483)&gt;0,ROW(),0)</f>
        <v>0</v>
      </c>
    </row>
    <row r="484" customFormat="false" ht="30" hidden="false" customHeight="true" outlineLevel="0" collapsed="false">
      <c r="A484" s="30"/>
      <c r="B484" s="31"/>
      <c r="C484" s="30"/>
      <c r="D484" s="32"/>
      <c r="E484" s="30"/>
      <c r="F484" s="30"/>
      <c r="G484" s="30"/>
      <c r="H484" s="30"/>
      <c r="I484" s="19" t="n">
        <f aca="false">IF(L484&lt;&gt;"Correcto",0,IF(F484="Activa",B484/C484,0))</f>
        <v>0</v>
      </c>
      <c r="J484" s="19" t="n">
        <f aca="false">I484*12</f>
        <v>0</v>
      </c>
      <c r="K484" s="20" t="str">
        <f aca="false">IF(AND(L484="Correcto",ISNUMBER(D484),OR(E484="",AND(ISNUMBER(E484),E484&gt;=0))),D484-N(E484),"")</f>
        <v/>
      </c>
      <c r="L484" s="9" t="str">
        <f aca="false">IFERROR(IF(COUNTA(A484:H484)=0,"",IF(OR(A484="",NOT(ISNUMBER(B484)),B484&lt;0,NOT(ISNUMBER(C484)),C484&lt;1,MOD(C484,1)&lt;&gt;0,AND(F484&lt;&gt;"Activa",F484&lt;&gt;"Cancelada")),"REVISAR coste","Correcto")),"REVISAR coste")</f>
        <v/>
      </c>
      <c r="M484" s="21" t="str">
        <f aca="false">IF(A484="","",IF(L484&lt;&gt;"Correcto","Revisar coste",IF(F484="Cancelada","Baja efectiva",IF(NOT(ISNUMBER(K484)),"Completar fecha/preaviso",IF(D484&lt;Resumen!$E$4,"Cargo vencido",IF(K484&lt;Resumen!$E$4,"Preaviso vencido",IF(K484&lt;=Resumen!$E$4+7,"Revisar en 7 días","Más adelante")))))))</f>
        <v/>
      </c>
      <c r="N484" s="22" t="n">
        <f aca="false">IF(AND(F484="Activa",L484="Correcto",ISNUMBER(K484)),K484+ROW()/10000,1000000000)</f>
        <v>1000000000</v>
      </c>
      <c r="O484" s="23" t="str">
        <f aca="false">IF(AND(ISNUMBER(G484),G484&gt;0,L484="Correcto"),I484/G484,"n.a.")</f>
        <v>n.a.</v>
      </c>
      <c r="P484" s="0" t="n">
        <f aca="false">IF(COUNTA(A484:H484)&gt;0,ROW(),0)</f>
        <v>0</v>
      </c>
    </row>
    <row r="485" customFormat="false" ht="30" hidden="false" customHeight="true" outlineLevel="0" collapsed="false">
      <c r="A485" s="30"/>
      <c r="B485" s="31"/>
      <c r="C485" s="30"/>
      <c r="D485" s="32"/>
      <c r="E485" s="30"/>
      <c r="F485" s="30"/>
      <c r="G485" s="30"/>
      <c r="H485" s="30"/>
      <c r="I485" s="19" t="n">
        <f aca="false">IF(L485&lt;&gt;"Correcto",0,IF(F485="Activa",B485/C485,0))</f>
        <v>0</v>
      </c>
      <c r="J485" s="19" t="n">
        <f aca="false">I485*12</f>
        <v>0</v>
      </c>
      <c r="K485" s="20" t="str">
        <f aca="false">IF(AND(L485="Correcto",ISNUMBER(D485),OR(E485="",AND(ISNUMBER(E485),E485&gt;=0))),D485-N(E485),"")</f>
        <v/>
      </c>
      <c r="L485" s="9" t="str">
        <f aca="false">IFERROR(IF(COUNTA(A485:H485)=0,"",IF(OR(A485="",NOT(ISNUMBER(B485)),B485&lt;0,NOT(ISNUMBER(C485)),C485&lt;1,MOD(C485,1)&lt;&gt;0,AND(F485&lt;&gt;"Activa",F485&lt;&gt;"Cancelada")),"REVISAR coste","Correcto")),"REVISAR coste")</f>
        <v/>
      </c>
      <c r="M485" s="21" t="str">
        <f aca="false">IF(A485="","",IF(L485&lt;&gt;"Correcto","Revisar coste",IF(F485="Cancelada","Baja efectiva",IF(NOT(ISNUMBER(K485)),"Completar fecha/preaviso",IF(D485&lt;Resumen!$E$4,"Cargo vencido",IF(K485&lt;Resumen!$E$4,"Preaviso vencido",IF(K485&lt;=Resumen!$E$4+7,"Revisar en 7 días","Más adelante")))))))</f>
        <v/>
      </c>
      <c r="N485" s="22" t="n">
        <f aca="false">IF(AND(F485="Activa",L485="Correcto",ISNUMBER(K485)),K485+ROW()/10000,1000000000)</f>
        <v>1000000000</v>
      </c>
      <c r="O485" s="23" t="str">
        <f aca="false">IF(AND(ISNUMBER(G485),G485&gt;0,L485="Correcto"),I485/G485,"n.a.")</f>
        <v>n.a.</v>
      </c>
      <c r="P485" s="0" t="n">
        <f aca="false">IF(COUNTA(A485:H485)&gt;0,ROW(),0)</f>
        <v>0</v>
      </c>
    </row>
    <row r="486" customFormat="false" ht="30" hidden="false" customHeight="true" outlineLevel="0" collapsed="false">
      <c r="A486" s="30"/>
      <c r="B486" s="31"/>
      <c r="C486" s="30"/>
      <c r="D486" s="32"/>
      <c r="E486" s="30"/>
      <c r="F486" s="30"/>
      <c r="G486" s="30"/>
      <c r="H486" s="30"/>
      <c r="I486" s="19" t="n">
        <f aca="false">IF(L486&lt;&gt;"Correcto",0,IF(F486="Activa",B486/C486,0))</f>
        <v>0</v>
      </c>
      <c r="J486" s="19" t="n">
        <f aca="false">I486*12</f>
        <v>0</v>
      </c>
      <c r="K486" s="20" t="str">
        <f aca="false">IF(AND(L486="Correcto",ISNUMBER(D486),OR(E486="",AND(ISNUMBER(E486),E486&gt;=0))),D486-N(E486),"")</f>
        <v/>
      </c>
      <c r="L486" s="9" t="str">
        <f aca="false">IFERROR(IF(COUNTA(A486:H486)=0,"",IF(OR(A486="",NOT(ISNUMBER(B486)),B486&lt;0,NOT(ISNUMBER(C486)),C486&lt;1,MOD(C486,1)&lt;&gt;0,AND(F486&lt;&gt;"Activa",F486&lt;&gt;"Cancelada")),"REVISAR coste","Correcto")),"REVISAR coste")</f>
        <v/>
      </c>
      <c r="M486" s="21" t="str">
        <f aca="false">IF(A486="","",IF(L486&lt;&gt;"Correcto","Revisar coste",IF(F486="Cancelada","Baja efectiva",IF(NOT(ISNUMBER(K486)),"Completar fecha/preaviso",IF(D486&lt;Resumen!$E$4,"Cargo vencido",IF(K486&lt;Resumen!$E$4,"Preaviso vencido",IF(K486&lt;=Resumen!$E$4+7,"Revisar en 7 días","Más adelante")))))))</f>
        <v/>
      </c>
      <c r="N486" s="22" t="n">
        <f aca="false">IF(AND(F486="Activa",L486="Correcto",ISNUMBER(K486)),K486+ROW()/10000,1000000000)</f>
        <v>1000000000</v>
      </c>
      <c r="O486" s="23" t="str">
        <f aca="false">IF(AND(ISNUMBER(G486),G486&gt;0,L486="Correcto"),I486/G486,"n.a.")</f>
        <v>n.a.</v>
      </c>
      <c r="P486" s="0" t="n">
        <f aca="false">IF(COUNTA(A486:H486)&gt;0,ROW(),0)</f>
        <v>0</v>
      </c>
    </row>
    <row r="487" customFormat="false" ht="30" hidden="false" customHeight="true" outlineLevel="0" collapsed="false">
      <c r="A487" s="30"/>
      <c r="B487" s="31"/>
      <c r="C487" s="30"/>
      <c r="D487" s="32"/>
      <c r="E487" s="30"/>
      <c r="F487" s="30"/>
      <c r="G487" s="30"/>
      <c r="H487" s="30"/>
      <c r="I487" s="19" t="n">
        <f aca="false">IF(L487&lt;&gt;"Correcto",0,IF(F487="Activa",B487/C487,0))</f>
        <v>0</v>
      </c>
      <c r="J487" s="19" t="n">
        <f aca="false">I487*12</f>
        <v>0</v>
      </c>
      <c r="K487" s="20" t="str">
        <f aca="false">IF(AND(L487="Correcto",ISNUMBER(D487),OR(E487="",AND(ISNUMBER(E487),E487&gt;=0))),D487-N(E487),"")</f>
        <v/>
      </c>
      <c r="L487" s="9" t="str">
        <f aca="false">IFERROR(IF(COUNTA(A487:H487)=0,"",IF(OR(A487="",NOT(ISNUMBER(B487)),B487&lt;0,NOT(ISNUMBER(C487)),C487&lt;1,MOD(C487,1)&lt;&gt;0,AND(F487&lt;&gt;"Activa",F487&lt;&gt;"Cancelada")),"REVISAR coste","Correcto")),"REVISAR coste")</f>
        <v/>
      </c>
      <c r="M487" s="21" t="str">
        <f aca="false">IF(A487="","",IF(L487&lt;&gt;"Correcto","Revisar coste",IF(F487="Cancelada","Baja efectiva",IF(NOT(ISNUMBER(K487)),"Completar fecha/preaviso",IF(D487&lt;Resumen!$E$4,"Cargo vencido",IF(K487&lt;Resumen!$E$4,"Preaviso vencido",IF(K487&lt;=Resumen!$E$4+7,"Revisar en 7 días","Más adelante")))))))</f>
        <v/>
      </c>
      <c r="N487" s="22" t="n">
        <f aca="false">IF(AND(F487="Activa",L487="Correcto",ISNUMBER(K487)),K487+ROW()/10000,1000000000)</f>
        <v>1000000000</v>
      </c>
      <c r="O487" s="23" t="str">
        <f aca="false">IF(AND(ISNUMBER(G487),G487&gt;0,L487="Correcto"),I487/G487,"n.a.")</f>
        <v>n.a.</v>
      </c>
      <c r="P487" s="0" t="n">
        <f aca="false">IF(COUNTA(A487:H487)&gt;0,ROW(),0)</f>
        <v>0</v>
      </c>
    </row>
    <row r="488" customFormat="false" ht="30" hidden="false" customHeight="true" outlineLevel="0" collapsed="false">
      <c r="A488" s="30"/>
      <c r="B488" s="31"/>
      <c r="C488" s="30"/>
      <c r="D488" s="32"/>
      <c r="E488" s="30"/>
      <c r="F488" s="30"/>
      <c r="G488" s="30"/>
      <c r="H488" s="30"/>
      <c r="I488" s="19" t="n">
        <f aca="false">IF(L488&lt;&gt;"Correcto",0,IF(F488="Activa",B488/C488,0))</f>
        <v>0</v>
      </c>
      <c r="J488" s="19" t="n">
        <f aca="false">I488*12</f>
        <v>0</v>
      </c>
      <c r="K488" s="20" t="str">
        <f aca="false">IF(AND(L488="Correcto",ISNUMBER(D488),OR(E488="",AND(ISNUMBER(E488),E488&gt;=0))),D488-N(E488),"")</f>
        <v/>
      </c>
      <c r="L488" s="9" t="str">
        <f aca="false">IFERROR(IF(COUNTA(A488:H488)=0,"",IF(OR(A488="",NOT(ISNUMBER(B488)),B488&lt;0,NOT(ISNUMBER(C488)),C488&lt;1,MOD(C488,1)&lt;&gt;0,AND(F488&lt;&gt;"Activa",F488&lt;&gt;"Cancelada")),"REVISAR coste","Correcto")),"REVISAR coste")</f>
        <v/>
      </c>
      <c r="M488" s="21" t="str">
        <f aca="false">IF(A488="","",IF(L488&lt;&gt;"Correcto","Revisar coste",IF(F488="Cancelada","Baja efectiva",IF(NOT(ISNUMBER(K488)),"Completar fecha/preaviso",IF(D488&lt;Resumen!$E$4,"Cargo vencido",IF(K488&lt;Resumen!$E$4,"Preaviso vencido",IF(K488&lt;=Resumen!$E$4+7,"Revisar en 7 días","Más adelante")))))))</f>
        <v/>
      </c>
      <c r="N488" s="22" t="n">
        <f aca="false">IF(AND(F488="Activa",L488="Correcto",ISNUMBER(K488)),K488+ROW()/10000,1000000000)</f>
        <v>1000000000</v>
      </c>
      <c r="O488" s="23" t="str">
        <f aca="false">IF(AND(ISNUMBER(G488),G488&gt;0,L488="Correcto"),I488/G488,"n.a.")</f>
        <v>n.a.</v>
      </c>
      <c r="P488" s="0" t="n">
        <f aca="false">IF(COUNTA(A488:H488)&gt;0,ROW(),0)</f>
        <v>0</v>
      </c>
    </row>
    <row r="489" customFormat="false" ht="30" hidden="false" customHeight="true" outlineLevel="0" collapsed="false">
      <c r="A489" s="30"/>
      <c r="B489" s="31"/>
      <c r="C489" s="30"/>
      <c r="D489" s="32"/>
      <c r="E489" s="30"/>
      <c r="F489" s="30"/>
      <c r="G489" s="30"/>
      <c r="H489" s="30"/>
      <c r="I489" s="19" t="n">
        <f aca="false">IF(L489&lt;&gt;"Correcto",0,IF(F489="Activa",B489/C489,0))</f>
        <v>0</v>
      </c>
      <c r="J489" s="19" t="n">
        <f aca="false">I489*12</f>
        <v>0</v>
      </c>
      <c r="K489" s="20" t="str">
        <f aca="false">IF(AND(L489="Correcto",ISNUMBER(D489),OR(E489="",AND(ISNUMBER(E489),E489&gt;=0))),D489-N(E489),"")</f>
        <v/>
      </c>
      <c r="L489" s="9" t="str">
        <f aca="false">IFERROR(IF(COUNTA(A489:H489)=0,"",IF(OR(A489="",NOT(ISNUMBER(B489)),B489&lt;0,NOT(ISNUMBER(C489)),C489&lt;1,MOD(C489,1)&lt;&gt;0,AND(F489&lt;&gt;"Activa",F489&lt;&gt;"Cancelada")),"REVISAR coste","Correcto")),"REVISAR coste")</f>
        <v/>
      </c>
      <c r="M489" s="21" t="str">
        <f aca="false">IF(A489="","",IF(L489&lt;&gt;"Correcto","Revisar coste",IF(F489="Cancelada","Baja efectiva",IF(NOT(ISNUMBER(K489)),"Completar fecha/preaviso",IF(D489&lt;Resumen!$E$4,"Cargo vencido",IF(K489&lt;Resumen!$E$4,"Preaviso vencido",IF(K489&lt;=Resumen!$E$4+7,"Revisar en 7 días","Más adelante")))))))</f>
        <v/>
      </c>
      <c r="N489" s="22" t="n">
        <f aca="false">IF(AND(F489="Activa",L489="Correcto",ISNUMBER(K489)),K489+ROW()/10000,1000000000)</f>
        <v>1000000000</v>
      </c>
      <c r="O489" s="23" t="str">
        <f aca="false">IF(AND(ISNUMBER(G489),G489&gt;0,L489="Correcto"),I489/G489,"n.a.")</f>
        <v>n.a.</v>
      </c>
      <c r="P489" s="0" t="n">
        <f aca="false">IF(COUNTA(A489:H489)&gt;0,ROW(),0)</f>
        <v>0</v>
      </c>
    </row>
    <row r="490" customFormat="false" ht="30" hidden="false" customHeight="true" outlineLevel="0" collapsed="false">
      <c r="A490" s="30"/>
      <c r="B490" s="31"/>
      <c r="C490" s="30"/>
      <c r="D490" s="32"/>
      <c r="E490" s="30"/>
      <c r="F490" s="30"/>
      <c r="G490" s="30"/>
      <c r="H490" s="30"/>
      <c r="I490" s="19" t="n">
        <f aca="false">IF(L490&lt;&gt;"Correcto",0,IF(F490="Activa",B490/C490,0))</f>
        <v>0</v>
      </c>
      <c r="J490" s="19" t="n">
        <f aca="false">I490*12</f>
        <v>0</v>
      </c>
      <c r="K490" s="20" t="str">
        <f aca="false">IF(AND(L490="Correcto",ISNUMBER(D490),OR(E490="",AND(ISNUMBER(E490),E490&gt;=0))),D490-N(E490),"")</f>
        <v/>
      </c>
      <c r="L490" s="9" t="str">
        <f aca="false">IFERROR(IF(COUNTA(A490:H490)=0,"",IF(OR(A490="",NOT(ISNUMBER(B490)),B490&lt;0,NOT(ISNUMBER(C490)),C490&lt;1,MOD(C490,1)&lt;&gt;0,AND(F490&lt;&gt;"Activa",F490&lt;&gt;"Cancelada")),"REVISAR coste","Correcto")),"REVISAR coste")</f>
        <v/>
      </c>
      <c r="M490" s="21" t="str">
        <f aca="false">IF(A490="","",IF(L490&lt;&gt;"Correcto","Revisar coste",IF(F490="Cancelada","Baja efectiva",IF(NOT(ISNUMBER(K490)),"Completar fecha/preaviso",IF(D490&lt;Resumen!$E$4,"Cargo vencido",IF(K490&lt;Resumen!$E$4,"Preaviso vencido",IF(K490&lt;=Resumen!$E$4+7,"Revisar en 7 días","Más adelante")))))))</f>
        <v/>
      </c>
      <c r="N490" s="22" t="n">
        <f aca="false">IF(AND(F490="Activa",L490="Correcto",ISNUMBER(K490)),K490+ROW()/10000,1000000000)</f>
        <v>1000000000</v>
      </c>
      <c r="O490" s="23" t="str">
        <f aca="false">IF(AND(ISNUMBER(G490),G490&gt;0,L490="Correcto"),I490/G490,"n.a.")</f>
        <v>n.a.</v>
      </c>
      <c r="P490" s="0" t="n">
        <f aca="false">IF(COUNTA(A490:H490)&gt;0,ROW(),0)</f>
        <v>0</v>
      </c>
    </row>
    <row r="491" customFormat="false" ht="30" hidden="false" customHeight="true" outlineLevel="0" collapsed="false">
      <c r="A491" s="30"/>
      <c r="B491" s="31"/>
      <c r="C491" s="30"/>
      <c r="D491" s="32"/>
      <c r="E491" s="30"/>
      <c r="F491" s="30"/>
      <c r="G491" s="30"/>
      <c r="H491" s="30"/>
      <c r="I491" s="19" t="n">
        <f aca="false">IF(L491&lt;&gt;"Correcto",0,IF(F491="Activa",B491/C491,0))</f>
        <v>0</v>
      </c>
      <c r="J491" s="19" t="n">
        <f aca="false">I491*12</f>
        <v>0</v>
      </c>
      <c r="K491" s="20" t="str">
        <f aca="false">IF(AND(L491="Correcto",ISNUMBER(D491),OR(E491="",AND(ISNUMBER(E491),E491&gt;=0))),D491-N(E491),"")</f>
        <v/>
      </c>
      <c r="L491" s="9" t="str">
        <f aca="false">IFERROR(IF(COUNTA(A491:H491)=0,"",IF(OR(A491="",NOT(ISNUMBER(B491)),B491&lt;0,NOT(ISNUMBER(C491)),C491&lt;1,MOD(C491,1)&lt;&gt;0,AND(F491&lt;&gt;"Activa",F491&lt;&gt;"Cancelada")),"REVISAR coste","Correcto")),"REVISAR coste")</f>
        <v/>
      </c>
      <c r="M491" s="21" t="str">
        <f aca="false">IF(A491="","",IF(L491&lt;&gt;"Correcto","Revisar coste",IF(F491="Cancelada","Baja efectiva",IF(NOT(ISNUMBER(K491)),"Completar fecha/preaviso",IF(D491&lt;Resumen!$E$4,"Cargo vencido",IF(K491&lt;Resumen!$E$4,"Preaviso vencido",IF(K491&lt;=Resumen!$E$4+7,"Revisar en 7 días","Más adelante")))))))</f>
        <v/>
      </c>
      <c r="N491" s="22" t="n">
        <f aca="false">IF(AND(F491="Activa",L491="Correcto",ISNUMBER(K491)),K491+ROW()/10000,1000000000)</f>
        <v>1000000000</v>
      </c>
      <c r="O491" s="23" t="str">
        <f aca="false">IF(AND(ISNUMBER(G491),G491&gt;0,L491="Correcto"),I491/G491,"n.a.")</f>
        <v>n.a.</v>
      </c>
      <c r="P491" s="0" t="n">
        <f aca="false">IF(COUNTA(A491:H491)&gt;0,ROW(),0)</f>
        <v>0</v>
      </c>
    </row>
    <row r="492" customFormat="false" ht="30" hidden="false" customHeight="true" outlineLevel="0" collapsed="false">
      <c r="A492" s="30"/>
      <c r="B492" s="31"/>
      <c r="C492" s="30"/>
      <c r="D492" s="32"/>
      <c r="E492" s="30"/>
      <c r="F492" s="30"/>
      <c r="G492" s="30"/>
      <c r="H492" s="30"/>
      <c r="I492" s="19" t="n">
        <f aca="false">IF(L492&lt;&gt;"Correcto",0,IF(F492="Activa",B492/C492,0))</f>
        <v>0</v>
      </c>
      <c r="J492" s="19" t="n">
        <f aca="false">I492*12</f>
        <v>0</v>
      </c>
      <c r="K492" s="20" t="str">
        <f aca="false">IF(AND(L492="Correcto",ISNUMBER(D492),OR(E492="",AND(ISNUMBER(E492),E492&gt;=0))),D492-N(E492),"")</f>
        <v/>
      </c>
      <c r="L492" s="9" t="str">
        <f aca="false">IFERROR(IF(COUNTA(A492:H492)=0,"",IF(OR(A492="",NOT(ISNUMBER(B492)),B492&lt;0,NOT(ISNUMBER(C492)),C492&lt;1,MOD(C492,1)&lt;&gt;0,AND(F492&lt;&gt;"Activa",F492&lt;&gt;"Cancelada")),"REVISAR coste","Correcto")),"REVISAR coste")</f>
        <v/>
      </c>
      <c r="M492" s="21" t="str">
        <f aca="false">IF(A492="","",IF(L492&lt;&gt;"Correcto","Revisar coste",IF(F492="Cancelada","Baja efectiva",IF(NOT(ISNUMBER(K492)),"Completar fecha/preaviso",IF(D492&lt;Resumen!$E$4,"Cargo vencido",IF(K492&lt;Resumen!$E$4,"Preaviso vencido",IF(K492&lt;=Resumen!$E$4+7,"Revisar en 7 días","Más adelante")))))))</f>
        <v/>
      </c>
      <c r="N492" s="22" t="n">
        <f aca="false">IF(AND(F492="Activa",L492="Correcto",ISNUMBER(K492)),K492+ROW()/10000,1000000000)</f>
        <v>1000000000</v>
      </c>
      <c r="O492" s="23" t="str">
        <f aca="false">IF(AND(ISNUMBER(G492),G492&gt;0,L492="Correcto"),I492/G492,"n.a.")</f>
        <v>n.a.</v>
      </c>
      <c r="P492" s="0" t="n">
        <f aca="false">IF(COUNTA(A492:H492)&gt;0,ROW(),0)</f>
        <v>0</v>
      </c>
    </row>
    <row r="493" customFormat="false" ht="30" hidden="false" customHeight="true" outlineLevel="0" collapsed="false">
      <c r="A493" s="30"/>
      <c r="B493" s="31"/>
      <c r="C493" s="30"/>
      <c r="D493" s="32"/>
      <c r="E493" s="30"/>
      <c r="F493" s="30"/>
      <c r="G493" s="30"/>
      <c r="H493" s="30"/>
      <c r="I493" s="19" t="n">
        <f aca="false">IF(L493&lt;&gt;"Correcto",0,IF(F493="Activa",B493/C493,0))</f>
        <v>0</v>
      </c>
      <c r="J493" s="19" t="n">
        <f aca="false">I493*12</f>
        <v>0</v>
      </c>
      <c r="K493" s="20" t="str">
        <f aca="false">IF(AND(L493="Correcto",ISNUMBER(D493),OR(E493="",AND(ISNUMBER(E493),E493&gt;=0))),D493-N(E493),"")</f>
        <v/>
      </c>
      <c r="L493" s="9" t="str">
        <f aca="false">IFERROR(IF(COUNTA(A493:H493)=0,"",IF(OR(A493="",NOT(ISNUMBER(B493)),B493&lt;0,NOT(ISNUMBER(C493)),C493&lt;1,MOD(C493,1)&lt;&gt;0,AND(F493&lt;&gt;"Activa",F493&lt;&gt;"Cancelada")),"REVISAR coste","Correcto")),"REVISAR coste")</f>
        <v/>
      </c>
      <c r="M493" s="21" t="str">
        <f aca="false">IF(A493="","",IF(L493&lt;&gt;"Correcto","Revisar coste",IF(F493="Cancelada","Baja efectiva",IF(NOT(ISNUMBER(K493)),"Completar fecha/preaviso",IF(D493&lt;Resumen!$E$4,"Cargo vencido",IF(K493&lt;Resumen!$E$4,"Preaviso vencido",IF(K493&lt;=Resumen!$E$4+7,"Revisar en 7 días","Más adelante")))))))</f>
        <v/>
      </c>
      <c r="N493" s="22" t="n">
        <f aca="false">IF(AND(F493="Activa",L493="Correcto",ISNUMBER(K493)),K493+ROW()/10000,1000000000)</f>
        <v>1000000000</v>
      </c>
      <c r="O493" s="23" t="str">
        <f aca="false">IF(AND(ISNUMBER(G493),G493&gt;0,L493="Correcto"),I493/G493,"n.a.")</f>
        <v>n.a.</v>
      </c>
      <c r="P493" s="0" t="n">
        <f aca="false">IF(COUNTA(A493:H493)&gt;0,ROW(),0)</f>
        <v>0</v>
      </c>
    </row>
    <row r="494" customFormat="false" ht="30" hidden="false" customHeight="true" outlineLevel="0" collapsed="false">
      <c r="A494" s="30"/>
      <c r="B494" s="31"/>
      <c r="C494" s="30"/>
      <c r="D494" s="32"/>
      <c r="E494" s="30"/>
      <c r="F494" s="30"/>
      <c r="G494" s="30"/>
      <c r="H494" s="30"/>
      <c r="I494" s="19" t="n">
        <f aca="false">IF(L494&lt;&gt;"Correcto",0,IF(F494="Activa",B494/C494,0))</f>
        <v>0</v>
      </c>
      <c r="J494" s="19" t="n">
        <f aca="false">I494*12</f>
        <v>0</v>
      </c>
      <c r="K494" s="20" t="str">
        <f aca="false">IF(AND(L494="Correcto",ISNUMBER(D494),OR(E494="",AND(ISNUMBER(E494),E494&gt;=0))),D494-N(E494),"")</f>
        <v/>
      </c>
      <c r="L494" s="9" t="str">
        <f aca="false">IFERROR(IF(COUNTA(A494:H494)=0,"",IF(OR(A494="",NOT(ISNUMBER(B494)),B494&lt;0,NOT(ISNUMBER(C494)),C494&lt;1,MOD(C494,1)&lt;&gt;0,AND(F494&lt;&gt;"Activa",F494&lt;&gt;"Cancelada")),"REVISAR coste","Correcto")),"REVISAR coste")</f>
        <v/>
      </c>
      <c r="M494" s="21" t="str">
        <f aca="false">IF(A494="","",IF(L494&lt;&gt;"Correcto","Revisar coste",IF(F494="Cancelada","Baja efectiva",IF(NOT(ISNUMBER(K494)),"Completar fecha/preaviso",IF(D494&lt;Resumen!$E$4,"Cargo vencido",IF(K494&lt;Resumen!$E$4,"Preaviso vencido",IF(K494&lt;=Resumen!$E$4+7,"Revisar en 7 días","Más adelante")))))))</f>
        <v/>
      </c>
      <c r="N494" s="22" t="n">
        <f aca="false">IF(AND(F494="Activa",L494="Correcto",ISNUMBER(K494)),K494+ROW()/10000,1000000000)</f>
        <v>1000000000</v>
      </c>
      <c r="O494" s="23" t="str">
        <f aca="false">IF(AND(ISNUMBER(G494),G494&gt;0,L494="Correcto"),I494/G494,"n.a.")</f>
        <v>n.a.</v>
      </c>
      <c r="P494" s="0" t="n">
        <f aca="false">IF(COUNTA(A494:H494)&gt;0,ROW(),0)</f>
        <v>0</v>
      </c>
    </row>
    <row r="495" customFormat="false" ht="30" hidden="false" customHeight="true" outlineLevel="0" collapsed="false">
      <c r="A495" s="30"/>
      <c r="B495" s="31"/>
      <c r="C495" s="30"/>
      <c r="D495" s="32"/>
      <c r="E495" s="30"/>
      <c r="F495" s="30"/>
      <c r="G495" s="30"/>
      <c r="H495" s="30"/>
      <c r="I495" s="19" t="n">
        <f aca="false">IF(L495&lt;&gt;"Correcto",0,IF(F495="Activa",B495/C495,0))</f>
        <v>0</v>
      </c>
      <c r="J495" s="19" t="n">
        <f aca="false">I495*12</f>
        <v>0</v>
      </c>
      <c r="K495" s="20" t="str">
        <f aca="false">IF(AND(L495="Correcto",ISNUMBER(D495),OR(E495="",AND(ISNUMBER(E495),E495&gt;=0))),D495-N(E495),"")</f>
        <v/>
      </c>
      <c r="L495" s="9" t="str">
        <f aca="false">IFERROR(IF(COUNTA(A495:H495)=0,"",IF(OR(A495="",NOT(ISNUMBER(B495)),B495&lt;0,NOT(ISNUMBER(C495)),C495&lt;1,MOD(C495,1)&lt;&gt;0,AND(F495&lt;&gt;"Activa",F495&lt;&gt;"Cancelada")),"REVISAR coste","Correcto")),"REVISAR coste")</f>
        <v/>
      </c>
      <c r="M495" s="21" t="str">
        <f aca="false">IF(A495="","",IF(L495&lt;&gt;"Correcto","Revisar coste",IF(F495="Cancelada","Baja efectiva",IF(NOT(ISNUMBER(K495)),"Completar fecha/preaviso",IF(D495&lt;Resumen!$E$4,"Cargo vencido",IF(K495&lt;Resumen!$E$4,"Preaviso vencido",IF(K495&lt;=Resumen!$E$4+7,"Revisar en 7 días","Más adelante")))))))</f>
        <v/>
      </c>
      <c r="N495" s="22" t="n">
        <f aca="false">IF(AND(F495="Activa",L495="Correcto",ISNUMBER(K495)),K495+ROW()/10000,1000000000)</f>
        <v>1000000000</v>
      </c>
      <c r="O495" s="23" t="str">
        <f aca="false">IF(AND(ISNUMBER(G495),G495&gt;0,L495="Correcto"),I495/G495,"n.a.")</f>
        <v>n.a.</v>
      </c>
      <c r="P495" s="0" t="n">
        <f aca="false">IF(COUNTA(A495:H495)&gt;0,ROW(),0)</f>
        <v>0</v>
      </c>
    </row>
    <row r="496" customFormat="false" ht="30" hidden="false" customHeight="true" outlineLevel="0" collapsed="false">
      <c r="A496" s="30"/>
      <c r="B496" s="31"/>
      <c r="C496" s="30"/>
      <c r="D496" s="32"/>
      <c r="E496" s="30"/>
      <c r="F496" s="30"/>
      <c r="G496" s="30"/>
      <c r="H496" s="30"/>
      <c r="I496" s="19" t="n">
        <f aca="false">IF(L496&lt;&gt;"Correcto",0,IF(F496="Activa",B496/C496,0))</f>
        <v>0</v>
      </c>
      <c r="J496" s="19" t="n">
        <f aca="false">I496*12</f>
        <v>0</v>
      </c>
      <c r="K496" s="20" t="str">
        <f aca="false">IF(AND(L496="Correcto",ISNUMBER(D496),OR(E496="",AND(ISNUMBER(E496),E496&gt;=0))),D496-N(E496),"")</f>
        <v/>
      </c>
      <c r="L496" s="9" t="str">
        <f aca="false">IFERROR(IF(COUNTA(A496:H496)=0,"",IF(OR(A496="",NOT(ISNUMBER(B496)),B496&lt;0,NOT(ISNUMBER(C496)),C496&lt;1,MOD(C496,1)&lt;&gt;0,AND(F496&lt;&gt;"Activa",F496&lt;&gt;"Cancelada")),"REVISAR coste","Correcto")),"REVISAR coste")</f>
        <v/>
      </c>
      <c r="M496" s="21" t="str">
        <f aca="false">IF(A496="","",IF(L496&lt;&gt;"Correcto","Revisar coste",IF(F496="Cancelada","Baja efectiva",IF(NOT(ISNUMBER(K496)),"Completar fecha/preaviso",IF(D496&lt;Resumen!$E$4,"Cargo vencido",IF(K496&lt;Resumen!$E$4,"Preaviso vencido",IF(K496&lt;=Resumen!$E$4+7,"Revisar en 7 días","Más adelante")))))))</f>
        <v/>
      </c>
      <c r="N496" s="22" t="n">
        <f aca="false">IF(AND(F496="Activa",L496="Correcto",ISNUMBER(K496)),K496+ROW()/10000,1000000000)</f>
        <v>1000000000</v>
      </c>
      <c r="O496" s="23" t="str">
        <f aca="false">IF(AND(ISNUMBER(G496),G496&gt;0,L496="Correcto"),I496/G496,"n.a.")</f>
        <v>n.a.</v>
      </c>
      <c r="P496" s="0" t="n">
        <f aca="false">IF(COUNTA(A496:H496)&gt;0,ROW(),0)</f>
        <v>0</v>
      </c>
    </row>
    <row r="497" customFormat="false" ht="30" hidden="false" customHeight="true" outlineLevel="0" collapsed="false">
      <c r="A497" s="30"/>
      <c r="B497" s="31"/>
      <c r="C497" s="30"/>
      <c r="D497" s="32"/>
      <c r="E497" s="30"/>
      <c r="F497" s="30"/>
      <c r="G497" s="30"/>
      <c r="H497" s="30"/>
      <c r="I497" s="19" t="n">
        <f aca="false">IF(L497&lt;&gt;"Correcto",0,IF(F497="Activa",B497/C497,0))</f>
        <v>0</v>
      </c>
      <c r="J497" s="19" t="n">
        <f aca="false">I497*12</f>
        <v>0</v>
      </c>
      <c r="K497" s="20" t="str">
        <f aca="false">IF(AND(L497="Correcto",ISNUMBER(D497),OR(E497="",AND(ISNUMBER(E497),E497&gt;=0))),D497-N(E497),"")</f>
        <v/>
      </c>
      <c r="L497" s="9" t="str">
        <f aca="false">IFERROR(IF(COUNTA(A497:H497)=0,"",IF(OR(A497="",NOT(ISNUMBER(B497)),B497&lt;0,NOT(ISNUMBER(C497)),C497&lt;1,MOD(C497,1)&lt;&gt;0,AND(F497&lt;&gt;"Activa",F497&lt;&gt;"Cancelada")),"REVISAR coste","Correcto")),"REVISAR coste")</f>
        <v/>
      </c>
      <c r="M497" s="21" t="str">
        <f aca="false">IF(A497="","",IF(L497&lt;&gt;"Correcto","Revisar coste",IF(F497="Cancelada","Baja efectiva",IF(NOT(ISNUMBER(K497)),"Completar fecha/preaviso",IF(D497&lt;Resumen!$E$4,"Cargo vencido",IF(K497&lt;Resumen!$E$4,"Preaviso vencido",IF(K497&lt;=Resumen!$E$4+7,"Revisar en 7 días","Más adelante")))))))</f>
        <v/>
      </c>
      <c r="N497" s="22" t="n">
        <f aca="false">IF(AND(F497="Activa",L497="Correcto",ISNUMBER(K497)),K497+ROW()/10000,1000000000)</f>
        <v>1000000000</v>
      </c>
      <c r="O497" s="23" t="str">
        <f aca="false">IF(AND(ISNUMBER(G497),G497&gt;0,L497="Correcto"),I497/G497,"n.a.")</f>
        <v>n.a.</v>
      </c>
      <c r="P497" s="0" t="n">
        <f aca="false">IF(COUNTA(A497:H497)&gt;0,ROW(),0)</f>
        <v>0</v>
      </c>
    </row>
    <row r="498" customFormat="false" ht="30" hidden="false" customHeight="true" outlineLevel="0" collapsed="false">
      <c r="A498" s="30"/>
      <c r="B498" s="31"/>
      <c r="C498" s="30"/>
      <c r="D498" s="32"/>
      <c r="E498" s="30"/>
      <c r="F498" s="30"/>
      <c r="G498" s="30"/>
      <c r="H498" s="30"/>
      <c r="I498" s="19" t="n">
        <f aca="false">IF(L498&lt;&gt;"Correcto",0,IF(F498="Activa",B498/C498,0))</f>
        <v>0</v>
      </c>
      <c r="J498" s="19" t="n">
        <f aca="false">I498*12</f>
        <v>0</v>
      </c>
      <c r="K498" s="20" t="str">
        <f aca="false">IF(AND(L498="Correcto",ISNUMBER(D498),OR(E498="",AND(ISNUMBER(E498),E498&gt;=0))),D498-N(E498),"")</f>
        <v/>
      </c>
      <c r="L498" s="9" t="str">
        <f aca="false">IFERROR(IF(COUNTA(A498:H498)=0,"",IF(OR(A498="",NOT(ISNUMBER(B498)),B498&lt;0,NOT(ISNUMBER(C498)),C498&lt;1,MOD(C498,1)&lt;&gt;0,AND(F498&lt;&gt;"Activa",F498&lt;&gt;"Cancelada")),"REVISAR coste","Correcto")),"REVISAR coste")</f>
        <v/>
      </c>
      <c r="M498" s="21" t="str">
        <f aca="false">IF(A498="","",IF(L498&lt;&gt;"Correcto","Revisar coste",IF(F498="Cancelada","Baja efectiva",IF(NOT(ISNUMBER(K498)),"Completar fecha/preaviso",IF(D498&lt;Resumen!$E$4,"Cargo vencido",IF(K498&lt;Resumen!$E$4,"Preaviso vencido",IF(K498&lt;=Resumen!$E$4+7,"Revisar en 7 días","Más adelante")))))))</f>
        <v/>
      </c>
      <c r="N498" s="22" t="n">
        <f aca="false">IF(AND(F498="Activa",L498="Correcto",ISNUMBER(K498)),K498+ROW()/10000,1000000000)</f>
        <v>1000000000</v>
      </c>
      <c r="O498" s="23" t="str">
        <f aca="false">IF(AND(ISNUMBER(G498),G498&gt;0,L498="Correcto"),I498/G498,"n.a.")</f>
        <v>n.a.</v>
      </c>
      <c r="P498" s="0" t="n">
        <f aca="false">IF(COUNTA(A498:H498)&gt;0,ROW(),0)</f>
        <v>0</v>
      </c>
    </row>
    <row r="499" customFormat="false" ht="30" hidden="false" customHeight="true" outlineLevel="0" collapsed="false">
      <c r="A499" s="30"/>
      <c r="B499" s="31"/>
      <c r="C499" s="30"/>
      <c r="D499" s="32"/>
      <c r="E499" s="30"/>
      <c r="F499" s="30"/>
      <c r="G499" s="30"/>
      <c r="H499" s="30"/>
      <c r="I499" s="19" t="n">
        <f aca="false">IF(L499&lt;&gt;"Correcto",0,IF(F499="Activa",B499/C499,0))</f>
        <v>0</v>
      </c>
      <c r="J499" s="19" t="n">
        <f aca="false">I499*12</f>
        <v>0</v>
      </c>
      <c r="K499" s="20" t="str">
        <f aca="false">IF(AND(L499="Correcto",ISNUMBER(D499),OR(E499="",AND(ISNUMBER(E499),E499&gt;=0))),D499-N(E499),"")</f>
        <v/>
      </c>
      <c r="L499" s="9" t="str">
        <f aca="false">IFERROR(IF(COUNTA(A499:H499)=0,"",IF(OR(A499="",NOT(ISNUMBER(B499)),B499&lt;0,NOT(ISNUMBER(C499)),C499&lt;1,MOD(C499,1)&lt;&gt;0,AND(F499&lt;&gt;"Activa",F499&lt;&gt;"Cancelada")),"REVISAR coste","Correcto")),"REVISAR coste")</f>
        <v/>
      </c>
      <c r="M499" s="21" t="str">
        <f aca="false">IF(A499="","",IF(L499&lt;&gt;"Correcto","Revisar coste",IF(F499="Cancelada","Baja efectiva",IF(NOT(ISNUMBER(K499)),"Completar fecha/preaviso",IF(D499&lt;Resumen!$E$4,"Cargo vencido",IF(K499&lt;Resumen!$E$4,"Preaviso vencido",IF(K499&lt;=Resumen!$E$4+7,"Revisar en 7 días","Más adelante")))))))</f>
        <v/>
      </c>
      <c r="N499" s="22" t="n">
        <f aca="false">IF(AND(F499="Activa",L499="Correcto",ISNUMBER(K499)),K499+ROW()/10000,1000000000)</f>
        <v>1000000000</v>
      </c>
      <c r="O499" s="23" t="str">
        <f aca="false">IF(AND(ISNUMBER(G499),G499&gt;0,L499="Correcto"),I499/G499,"n.a.")</f>
        <v>n.a.</v>
      </c>
      <c r="P499" s="0" t="n">
        <f aca="false">IF(COUNTA(A499:H499)&gt;0,ROW(),0)</f>
        <v>0</v>
      </c>
    </row>
    <row r="500" customFormat="false" ht="30" hidden="false" customHeight="true" outlineLevel="0" collapsed="false">
      <c r="A500" s="30"/>
      <c r="B500" s="31"/>
      <c r="C500" s="30"/>
      <c r="D500" s="32"/>
      <c r="E500" s="30"/>
      <c r="F500" s="30"/>
      <c r="G500" s="30"/>
      <c r="H500" s="30"/>
      <c r="I500" s="19" t="n">
        <f aca="false">IF(L500&lt;&gt;"Correcto",0,IF(F500="Activa",B500/C500,0))</f>
        <v>0</v>
      </c>
      <c r="J500" s="19" t="n">
        <f aca="false">I500*12</f>
        <v>0</v>
      </c>
      <c r="K500" s="20" t="str">
        <f aca="false">IF(AND(L500="Correcto",ISNUMBER(D500),OR(E500="",AND(ISNUMBER(E500),E500&gt;=0))),D500-N(E500),"")</f>
        <v/>
      </c>
      <c r="L500" s="9" t="str">
        <f aca="false">IFERROR(IF(COUNTA(A500:H500)=0,"",IF(OR(A500="",NOT(ISNUMBER(B500)),B500&lt;0,NOT(ISNUMBER(C500)),C500&lt;1,MOD(C500,1)&lt;&gt;0,AND(F500&lt;&gt;"Activa",F500&lt;&gt;"Cancelada")),"REVISAR coste","Correcto")),"REVISAR coste")</f>
        <v/>
      </c>
      <c r="M500" s="21" t="str">
        <f aca="false">IF(A500="","",IF(L500&lt;&gt;"Correcto","Revisar coste",IF(F500="Cancelada","Baja efectiva",IF(NOT(ISNUMBER(K500)),"Completar fecha/preaviso",IF(D500&lt;Resumen!$E$4,"Cargo vencido",IF(K500&lt;Resumen!$E$4,"Preaviso vencido",IF(K500&lt;=Resumen!$E$4+7,"Revisar en 7 días","Más adelante")))))))</f>
        <v/>
      </c>
      <c r="N500" s="22" t="n">
        <f aca="false">IF(AND(F500="Activa",L500="Correcto",ISNUMBER(K500)),K500+ROW()/10000,1000000000)</f>
        <v>1000000000</v>
      </c>
      <c r="O500" s="23" t="str">
        <f aca="false">IF(AND(ISNUMBER(G500),G500&gt;0,L500="Correcto"),I500/G500,"n.a.")</f>
        <v>n.a.</v>
      </c>
      <c r="P500" s="0" t="n">
        <f aca="false">IF(COUNTA(A500:H500)&gt;0,ROW(),0)</f>
        <v>0</v>
      </c>
    </row>
    <row r="501" customFormat="false" ht="30" hidden="false" customHeight="true" outlineLevel="0" collapsed="false">
      <c r="A501" s="30"/>
      <c r="B501" s="31"/>
      <c r="C501" s="30"/>
      <c r="D501" s="32"/>
      <c r="E501" s="30"/>
      <c r="F501" s="30"/>
      <c r="G501" s="30"/>
      <c r="H501" s="30"/>
      <c r="I501" s="19" t="n">
        <f aca="false">IF(L501&lt;&gt;"Correcto",0,IF(F501="Activa",B501/C501,0))</f>
        <v>0</v>
      </c>
      <c r="J501" s="19" t="n">
        <f aca="false">I501*12</f>
        <v>0</v>
      </c>
      <c r="K501" s="20" t="str">
        <f aca="false">IF(AND(L501="Correcto",ISNUMBER(D501),OR(E501="",AND(ISNUMBER(E501),E501&gt;=0))),D501-N(E501),"")</f>
        <v/>
      </c>
      <c r="L501" s="9" t="str">
        <f aca="false">IFERROR(IF(COUNTA(A501:H501)=0,"",IF(OR(A501="",NOT(ISNUMBER(B501)),B501&lt;0,NOT(ISNUMBER(C501)),C501&lt;1,MOD(C501,1)&lt;&gt;0,AND(F501&lt;&gt;"Activa",F501&lt;&gt;"Cancelada")),"REVISAR coste","Correcto")),"REVISAR coste")</f>
        <v/>
      </c>
      <c r="M501" s="21" t="str">
        <f aca="false">IF(A501="","",IF(L501&lt;&gt;"Correcto","Revisar coste",IF(F501="Cancelada","Baja efectiva",IF(NOT(ISNUMBER(K501)),"Completar fecha/preaviso",IF(D501&lt;Resumen!$E$4,"Cargo vencido",IF(K501&lt;Resumen!$E$4,"Preaviso vencido",IF(K501&lt;=Resumen!$E$4+7,"Revisar en 7 días","Más adelante")))))))</f>
        <v/>
      </c>
      <c r="N501" s="22" t="n">
        <f aca="false">IF(AND(F501="Activa",L501="Correcto",ISNUMBER(K501)),K501+ROW()/10000,1000000000)</f>
        <v>1000000000</v>
      </c>
      <c r="O501" s="23" t="str">
        <f aca="false">IF(AND(ISNUMBER(G501),G501&gt;0,L501="Correcto"),I501/G501,"n.a.")</f>
        <v>n.a.</v>
      </c>
      <c r="P501" s="0" t="n">
        <f aca="false">IF(COUNTA(A501:H501)&gt;0,ROW(),0)</f>
        <v>0</v>
      </c>
    </row>
    <row r="502" customFormat="false" ht="30" hidden="false" customHeight="true" outlineLevel="0" collapsed="false">
      <c r="A502" s="30"/>
      <c r="B502" s="31"/>
      <c r="C502" s="30"/>
      <c r="D502" s="32"/>
      <c r="E502" s="30"/>
      <c r="F502" s="30"/>
      <c r="G502" s="30"/>
      <c r="H502" s="30"/>
      <c r="I502" s="19" t="n">
        <f aca="false">IF(L502&lt;&gt;"Correcto",0,IF(F502="Activa",B502/C502,0))</f>
        <v>0</v>
      </c>
      <c r="J502" s="19" t="n">
        <f aca="false">I502*12</f>
        <v>0</v>
      </c>
      <c r="K502" s="20" t="str">
        <f aca="false">IF(AND(L502="Correcto",ISNUMBER(D502),OR(E502="",AND(ISNUMBER(E502),E502&gt;=0))),D502-N(E502),"")</f>
        <v/>
      </c>
      <c r="L502" s="9" t="str">
        <f aca="false">IFERROR(IF(COUNTA(A502:H502)=0,"",IF(OR(A502="",NOT(ISNUMBER(B502)),B502&lt;0,NOT(ISNUMBER(C502)),C502&lt;1,MOD(C502,1)&lt;&gt;0,AND(F502&lt;&gt;"Activa",F502&lt;&gt;"Cancelada")),"REVISAR coste","Correcto")),"REVISAR coste")</f>
        <v/>
      </c>
      <c r="M502" s="21" t="str">
        <f aca="false">IF(A502="","",IF(L502&lt;&gt;"Correcto","Revisar coste",IF(F502="Cancelada","Baja efectiva",IF(NOT(ISNUMBER(K502)),"Completar fecha/preaviso",IF(D502&lt;Resumen!$E$4,"Cargo vencido",IF(K502&lt;Resumen!$E$4,"Preaviso vencido",IF(K502&lt;=Resumen!$E$4+7,"Revisar en 7 días","Más adelante")))))))</f>
        <v/>
      </c>
      <c r="N502" s="22" t="n">
        <f aca="false">IF(AND(F502="Activa",L502="Correcto",ISNUMBER(K502)),K502+ROW()/10000,1000000000)</f>
        <v>1000000000</v>
      </c>
      <c r="O502" s="23" t="str">
        <f aca="false">IF(AND(ISNUMBER(G502),G502&gt;0,L502="Correcto"),I502/G502,"n.a.")</f>
        <v>n.a.</v>
      </c>
      <c r="P502" s="0" t="n">
        <f aca="false">IF(COUNTA(A502:H502)&gt;0,ROW(),0)</f>
        <v>0</v>
      </c>
    </row>
    <row r="503" customFormat="false" ht="30" hidden="false" customHeight="true" outlineLevel="0" collapsed="false">
      <c r="A503" s="30"/>
      <c r="B503" s="31"/>
      <c r="C503" s="30"/>
      <c r="D503" s="32"/>
      <c r="E503" s="30"/>
      <c r="F503" s="30"/>
      <c r="G503" s="30"/>
      <c r="H503" s="30"/>
      <c r="I503" s="19" t="n">
        <f aca="false">IF(L503&lt;&gt;"Correcto",0,IF(F503="Activa",B503/C503,0))</f>
        <v>0</v>
      </c>
      <c r="J503" s="19" t="n">
        <f aca="false">I503*12</f>
        <v>0</v>
      </c>
      <c r="K503" s="20" t="str">
        <f aca="false">IF(AND(L503="Correcto",ISNUMBER(D503),OR(E503="",AND(ISNUMBER(E503),E503&gt;=0))),D503-N(E503),"")</f>
        <v/>
      </c>
      <c r="L503" s="9" t="str">
        <f aca="false">IFERROR(IF(COUNTA(A503:H503)=0,"",IF(OR(A503="",NOT(ISNUMBER(B503)),B503&lt;0,NOT(ISNUMBER(C503)),C503&lt;1,MOD(C503,1)&lt;&gt;0,AND(F503&lt;&gt;"Activa",F503&lt;&gt;"Cancelada")),"REVISAR coste","Correcto")),"REVISAR coste")</f>
        <v/>
      </c>
      <c r="M503" s="21" t="str">
        <f aca="false">IF(A503="","",IF(L503&lt;&gt;"Correcto","Revisar coste",IF(F503="Cancelada","Baja efectiva",IF(NOT(ISNUMBER(K503)),"Completar fecha/preaviso",IF(D503&lt;Resumen!$E$4,"Cargo vencido",IF(K503&lt;Resumen!$E$4,"Preaviso vencido",IF(K503&lt;=Resumen!$E$4+7,"Revisar en 7 días","Más adelante")))))))</f>
        <v/>
      </c>
      <c r="N503" s="22" t="n">
        <f aca="false">IF(AND(F503="Activa",L503="Correcto",ISNUMBER(K503)),K503+ROW()/10000,1000000000)</f>
        <v>1000000000</v>
      </c>
      <c r="O503" s="23" t="str">
        <f aca="false">IF(AND(ISNUMBER(G503),G503&gt;0,L503="Correcto"),I503/G503,"n.a.")</f>
        <v>n.a.</v>
      </c>
      <c r="P503" s="0" t="n">
        <f aca="false">IF(COUNTA(A503:H503)&gt;0,ROW(),0)</f>
        <v>0</v>
      </c>
    </row>
    <row r="504" customFormat="false" ht="30" hidden="false" customHeight="true" outlineLevel="0" collapsed="false">
      <c r="A504" s="30"/>
      <c r="B504" s="31"/>
      <c r="C504" s="30"/>
      <c r="D504" s="32"/>
      <c r="E504" s="30"/>
      <c r="F504" s="30"/>
      <c r="G504" s="30"/>
      <c r="H504" s="30"/>
      <c r="I504" s="19" t="n">
        <f aca="false">IF(L504&lt;&gt;"Correcto",0,IF(F504="Activa",B504/C504,0))</f>
        <v>0</v>
      </c>
      <c r="J504" s="19" t="n">
        <f aca="false">I504*12</f>
        <v>0</v>
      </c>
      <c r="K504" s="20" t="str">
        <f aca="false">IF(AND(L504="Correcto",ISNUMBER(D504),OR(E504="",AND(ISNUMBER(E504),E504&gt;=0))),D504-N(E504),"")</f>
        <v/>
      </c>
      <c r="L504" s="9" t="str">
        <f aca="false">IFERROR(IF(COUNTA(A504:H504)=0,"",IF(OR(A504="",NOT(ISNUMBER(B504)),B504&lt;0,NOT(ISNUMBER(C504)),C504&lt;1,MOD(C504,1)&lt;&gt;0,AND(F504&lt;&gt;"Activa",F504&lt;&gt;"Cancelada")),"REVISAR coste","Correcto")),"REVISAR coste")</f>
        <v/>
      </c>
      <c r="M504" s="21" t="str">
        <f aca="false">IF(A504="","",IF(L504&lt;&gt;"Correcto","Revisar coste",IF(F504="Cancelada","Baja efectiva",IF(NOT(ISNUMBER(K504)),"Completar fecha/preaviso",IF(D504&lt;Resumen!$E$4,"Cargo vencido",IF(K504&lt;Resumen!$E$4,"Preaviso vencido",IF(K504&lt;=Resumen!$E$4+7,"Revisar en 7 días","Más adelante")))))))</f>
        <v/>
      </c>
      <c r="N504" s="22" t="n">
        <f aca="false">IF(AND(F504="Activa",L504="Correcto",ISNUMBER(K504)),K504+ROW()/10000,1000000000)</f>
        <v>1000000000</v>
      </c>
      <c r="O504" s="23" t="str">
        <f aca="false">IF(AND(ISNUMBER(G504),G504&gt;0,L504="Correcto"),I504/G504,"n.a.")</f>
        <v>n.a.</v>
      </c>
      <c r="P504" s="0" t="n">
        <f aca="false">IF(COUNTA(A504:H504)&gt;0,ROW(),0)</f>
        <v>0</v>
      </c>
    </row>
    <row r="505" customFormat="false" ht="30" hidden="false" customHeight="true" outlineLevel="0" collapsed="false">
      <c r="A505" s="30"/>
      <c r="B505" s="31"/>
      <c r="C505" s="30"/>
      <c r="D505" s="32"/>
      <c r="E505" s="30"/>
      <c r="F505" s="30"/>
      <c r="G505" s="30"/>
      <c r="H505" s="30"/>
      <c r="I505" s="19" t="n">
        <f aca="false">IF(L505&lt;&gt;"Correcto",0,IF(F505="Activa",B505/C505,0))</f>
        <v>0</v>
      </c>
      <c r="J505" s="19" t="n">
        <f aca="false">I505*12</f>
        <v>0</v>
      </c>
      <c r="K505" s="20" t="str">
        <f aca="false">IF(AND(L505="Correcto",ISNUMBER(D505),OR(E505="",AND(ISNUMBER(E505),E505&gt;=0))),D505-N(E505),"")</f>
        <v/>
      </c>
      <c r="L505" s="9" t="str">
        <f aca="false">IFERROR(IF(COUNTA(A505:H505)=0,"",IF(OR(A505="",NOT(ISNUMBER(B505)),B505&lt;0,NOT(ISNUMBER(C505)),C505&lt;1,MOD(C505,1)&lt;&gt;0,AND(F505&lt;&gt;"Activa",F505&lt;&gt;"Cancelada")),"REVISAR coste","Correcto")),"REVISAR coste")</f>
        <v/>
      </c>
      <c r="M505" s="21" t="str">
        <f aca="false">IF(A505="","",IF(L505&lt;&gt;"Correcto","Revisar coste",IF(F505="Cancelada","Baja efectiva",IF(NOT(ISNUMBER(K505)),"Completar fecha/preaviso",IF(D505&lt;Resumen!$E$4,"Cargo vencido",IF(K505&lt;Resumen!$E$4,"Preaviso vencido",IF(K505&lt;=Resumen!$E$4+7,"Revisar en 7 días","Más adelante")))))))</f>
        <v/>
      </c>
      <c r="N505" s="22" t="n">
        <f aca="false">IF(AND(F505="Activa",L505="Correcto",ISNUMBER(K505)),K505+ROW()/10000,1000000000)</f>
        <v>1000000000</v>
      </c>
      <c r="O505" s="23" t="str">
        <f aca="false">IF(AND(ISNUMBER(G505),G505&gt;0,L505="Correcto"),I505/G505,"n.a.")</f>
        <v>n.a.</v>
      </c>
      <c r="P505" s="0" t="n">
        <f aca="false">IF(COUNTA(A505:H505)&gt;0,ROW(),0)</f>
        <v>0</v>
      </c>
    </row>
    <row r="506" customFormat="false" ht="30" hidden="false" customHeight="true" outlineLevel="0" collapsed="false">
      <c r="A506" s="30"/>
      <c r="B506" s="31"/>
      <c r="C506" s="30"/>
      <c r="D506" s="32"/>
      <c r="E506" s="30"/>
      <c r="F506" s="30"/>
      <c r="G506" s="30"/>
      <c r="H506" s="30"/>
      <c r="I506" s="19" t="n">
        <f aca="false">IF(L506&lt;&gt;"Correcto",0,IF(F506="Activa",B506/C506,0))</f>
        <v>0</v>
      </c>
      <c r="J506" s="19" t="n">
        <f aca="false">I506*12</f>
        <v>0</v>
      </c>
      <c r="K506" s="20" t="str">
        <f aca="false">IF(AND(L506="Correcto",ISNUMBER(D506),OR(E506="",AND(ISNUMBER(E506),E506&gt;=0))),D506-N(E506),"")</f>
        <v/>
      </c>
      <c r="L506" s="9" t="str">
        <f aca="false">IFERROR(IF(COUNTA(A506:H506)=0,"",IF(OR(A506="",NOT(ISNUMBER(B506)),B506&lt;0,NOT(ISNUMBER(C506)),C506&lt;1,MOD(C506,1)&lt;&gt;0,AND(F506&lt;&gt;"Activa",F506&lt;&gt;"Cancelada")),"REVISAR coste","Correcto")),"REVISAR coste")</f>
        <v/>
      </c>
      <c r="M506" s="21" t="str">
        <f aca="false">IF(A506="","",IF(L506&lt;&gt;"Correcto","Revisar coste",IF(F506="Cancelada","Baja efectiva",IF(NOT(ISNUMBER(K506)),"Completar fecha/preaviso",IF(D506&lt;Resumen!$E$4,"Cargo vencido",IF(K506&lt;Resumen!$E$4,"Preaviso vencido",IF(K506&lt;=Resumen!$E$4+7,"Revisar en 7 días","Más adelante")))))))</f>
        <v/>
      </c>
      <c r="N506" s="22" t="n">
        <f aca="false">IF(AND(F506="Activa",L506="Correcto",ISNUMBER(K506)),K506+ROW()/10000,1000000000)</f>
        <v>1000000000</v>
      </c>
      <c r="O506" s="23" t="str">
        <f aca="false">IF(AND(ISNUMBER(G506),G506&gt;0,L506="Correcto"),I506/G506,"n.a.")</f>
        <v>n.a.</v>
      </c>
      <c r="P506" s="0" t="n">
        <f aca="false">IF(COUNTA(A506:H506)&gt;0,ROW(),0)</f>
        <v>0</v>
      </c>
    </row>
    <row r="507" customFormat="false" ht="30" hidden="false" customHeight="true" outlineLevel="0" collapsed="false">
      <c r="A507" s="30"/>
      <c r="B507" s="31"/>
      <c r="C507" s="30"/>
      <c r="D507" s="32"/>
      <c r="E507" s="30"/>
      <c r="F507" s="30"/>
      <c r="G507" s="30"/>
      <c r="H507" s="30"/>
      <c r="I507" s="19" t="n">
        <f aca="false">IF(L507&lt;&gt;"Correcto",0,IF(F507="Activa",B507/C507,0))</f>
        <v>0</v>
      </c>
      <c r="J507" s="19" t="n">
        <f aca="false">I507*12</f>
        <v>0</v>
      </c>
      <c r="K507" s="20" t="str">
        <f aca="false">IF(AND(L507="Correcto",ISNUMBER(D507),OR(E507="",AND(ISNUMBER(E507),E507&gt;=0))),D507-N(E507),"")</f>
        <v/>
      </c>
      <c r="L507" s="9" t="str">
        <f aca="false">IFERROR(IF(COUNTA(A507:H507)=0,"",IF(OR(A507="",NOT(ISNUMBER(B507)),B507&lt;0,NOT(ISNUMBER(C507)),C507&lt;1,MOD(C507,1)&lt;&gt;0,AND(F507&lt;&gt;"Activa",F507&lt;&gt;"Cancelada")),"REVISAR coste","Correcto")),"REVISAR coste")</f>
        <v/>
      </c>
      <c r="M507" s="21" t="str">
        <f aca="false">IF(A507="","",IF(L507&lt;&gt;"Correcto","Revisar coste",IF(F507="Cancelada","Baja efectiva",IF(NOT(ISNUMBER(K507)),"Completar fecha/preaviso",IF(D507&lt;Resumen!$E$4,"Cargo vencido",IF(K507&lt;Resumen!$E$4,"Preaviso vencido",IF(K507&lt;=Resumen!$E$4+7,"Revisar en 7 días","Más adelante")))))))</f>
        <v/>
      </c>
      <c r="N507" s="22" t="n">
        <f aca="false">IF(AND(F507="Activa",L507="Correcto",ISNUMBER(K507)),K507+ROW()/10000,1000000000)</f>
        <v>1000000000</v>
      </c>
      <c r="O507" s="23" t="str">
        <f aca="false">IF(AND(ISNUMBER(G507),G507&gt;0,L507="Correcto"),I507/G507,"n.a.")</f>
        <v>n.a.</v>
      </c>
      <c r="P507" s="0" t="n">
        <f aca="false">IF(COUNTA(A507:H507)&gt;0,ROW(),0)</f>
        <v>0</v>
      </c>
    </row>
  </sheetData>
  <sheetProtection sheet="1" objects="1" scenarios="1" autoFilter="0" selectLockedCells="0" selectUnlockedCells="0"/>
  <autoFilter ref="A7:O507"/>
  <conditionalFormatting sqref="L8:L507">
    <cfRule type="containsText" priority="2" operator="containsText" aboveAverage="0" equalAverage="0" bottom="0" percent="0" rank="0" text="REVISAR" dxfId="6">
      <formula>NOT(ISERROR(SEARCH("REVISAR",L8)))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F8:F507" type="list">
      <formula1>"Activa,Cancelada"</formula1>
      <formula2>0</formula2>
    </dataValidation>
    <dataValidation allowBlank="false" error="Elige un valor de la lista o configura primero su categoría." errorStyle="stop" errorTitle="Revisa la entrada" operator="between" showDropDown="false" showErrorMessage="1" showInputMessage="false" sqref="H8:H507" type="list">
      <formula1>"Mantener,Revisar,Cancelar"</formula1>
      <formula2>0</formula2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1" customFormat="false" ht="24" hidden="false" customHeight="true" outlineLevel="0" collapsed="false">
      <c r="A1" s="1"/>
      <c r="B1" s="1"/>
    </row>
    <row r="2" customFormat="false" ht="24" hidden="false" customHeight="true" outlineLevel="0" collapsed="false">
      <c r="A2" s="2"/>
      <c r="B2" s="1" t="s">
        <v>42</v>
      </c>
    </row>
    <row r="3" customFormat="false" ht="24" hidden="false" customHeight="true" outlineLevel="0" collapsed="false">
      <c r="A3" s="4"/>
      <c r="B3" s="4"/>
    </row>
    <row r="4" customFormat="false" ht="24" hidden="false" customHeight="true" outlineLevel="0" collapsed="false">
      <c r="A4" s="1"/>
      <c r="B4" s="1"/>
    </row>
    <row r="5" customFormat="false" ht="42" hidden="false" customHeight="true" outlineLevel="0" collapsed="false">
      <c r="A5" s="1"/>
      <c r="B5" s="9" t="s">
        <v>43</v>
      </c>
    </row>
    <row r="6" customFormat="false" ht="42" hidden="false" customHeight="true" outlineLevel="0" collapsed="false">
      <c r="A6" s="1"/>
      <c r="B6" s="9" t="s">
        <v>44</v>
      </c>
    </row>
    <row r="7" customFormat="false" ht="42" hidden="false" customHeight="true" outlineLevel="0" collapsed="false">
      <c r="A7" s="1"/>
      <c r="B7" s="9" t="s">
        <v>45</v>
      </c>
    </row>
    <row r="8" customFormat="false" ht="42" hidden="false" customHeight="true" outlineLevel="0" collapsed="false">
      <c r="A8" s="1"/>
      <c r="B8" s="9" t="s">
        <v>46</v>
      </c>
    </row>
    <row r="9" customFormat="false" ht="42" hidden="false" customHeight="true" outlineLevel="0" collapsed="false">
      <c r="A9" s="1"/>
      <c r="B9" s="9" t="s">
        <v>47</v>
      </c>
    </row>
    <row r="10" customFormat="false" ht="42" hidden="false" customHeight="true" outlineLevel="0" collapsed="false">
      <c r="A10" s="1"/>
      <c r="B10" s="9" t="s">
        <v>48</v>
      </c>
    </row>
    <row r="11" customFormat="false" ht="42" hidden="false" customHeight="true" outlineLevel="0" collapsed="false">
      <c r="A11" s="1"/>
      <c r="B11" s="9" t="s">
        <v>49</v>
      </c>
    </row>
    <row r="12" customFormat="false" ht="42" hidden="false" customHeight="true" outlineLevel="0" collapsed="false">
      <c r="A12" s="1"/>
      <c r="B12" s="9" t="s">
        <v>50</v>
      </c>
    </row>
    <row r="13" customFormat="false" ht="42" hidden="false" customHeight="true" outlineLevel="0" collapsed="false">
      <c r="A13" s="1"/>
      <c r="B13" s="9" t="s">
        <v>51</v>
      </c>
    </row>
    <row r="14" customFormat="false" ht="20" hidden="false" customHeight="true" outlineLevel="0" collapsed="false">
      <c r="A14" s="24"/>
      <c r="B14" s="24"/>
    </row>
    <row r="15" customFormat="false" ht="20" hidden="false" customHeight="true" outlineLevel="0" collapsed="false">
      <c r="A15" s="25" t="s">
        <v>52</v>
      </c>
      <c r="B15" s="25"/>
    </row>
    <row r="16" customFormat="false" ht="20" hidden="false" customHeight="true" outlineLevel="0" collapsed="false">
      <c r="A16" s="24"/>
      <c r="B16" s="24"/>
    </row>
    <row r="17" customFormat="false" ht="20" hidden="false" customHeight="true" outlineLevel="0" collapsed="false">
      <c r="A17" s="24"/>
      <c r="B17" s="24"/>
    </row>
    <row r="18" customFormat="false" ht="20" hidden="false" customHeight="true" outlineLevel="0" collapsed="false">
      <c r="A18" s="24"/>
      <c r="B18" s="24"/>
    </row>
    <row r="19" customFormat="false" ht="20" hidden="false" customHeight="true" outlineLevel="0" collapsed="false">
      <c r="A19" s="24"/>
      <c r="B19" s="24"/>
    </row>
    <row r="20" customFormat="false" ht="20" hidden="false" customHeight="true" outlineLevel="0" collapsed="false">
      <c r="A20" s="24"/>
      <c r="B20" s="24"/>
    </row>
    <row r="21" customFormat="false" ht="20" hidden="false" customHeight="true" outlineLevel="0" collapsed="false">
      <c r="A21" s="24"/>
      <c r="B21" s="24"/>
    </row>
    <row r="22" customFormat="false" ht="20" hidden="false" customHeight="true" outlineLevel="0" collapsed="false">
      <c r="A22" s="24"/>
      <c r="B22" s="24"/>
    </row>
    <row r="23" customFormat="false" ht="20" hidden="false" customHeight="true" outlineLevel="0" collapsed="false">
      <c r="A23" s="24"/>
      <c r="B23" s="24"/>
    </row>
    <row r="24" customFormat="false" ht="20" hidden="false" customHeight="true" outlineLevel="0" collapsed="false">
      <c r="A24" s="24"/>
      <c r="B24" s="24"/>
    </row>
    <row r="25" customFormat="false" ht="20" hidden="false" customHeight="true" outlineLevel="0" collapsed="false">
      <c r="A25" s="24"/>
      <c r="B25" s="24"/>
    </row>
    <row r="26" customFormat="false" ht="20" hidden="false" customHeight="true" outlineLevel="0" collapsed="false">
      <c r="A26" s="24"/>
      <c r="B26" s="24"/>
    </row>
    <row r="27" customFormat="false" ht="20" hidden="false" customHeight="true" outlineLevel="0" collapsed="false">
      <c r="A27" s="24"/>
      <c r="B27" s="24"/>
    </row>
    <row r="28" customFormat="false" ht="20" hidden="false" customHeight="true" outlineLevel="0" collapsed="false">
      <c r="A28" s="24"/>
      <c r="B28" s="24"/>
    </row>
    <row r="29" customFormat="false" ht="20" hidden="false" customHeight="true" outlineLevel="0" collapsed="false">
      <c r="A29" s="24"/>
      <c r="B29" s="24"/>
    </row>
    <row r="30" customFormat="false" ht="20" hidden="false" customHeight="true" outlineLevel="0" collapsed="false">
      <c r="A30" s="24"/>
      <c r="B30" s="24"/>
    </row>
    <row r="31" customFormat="false" ht="20" hidden="false" customHeight="true" outlineLevel="0" collapsed="false">
      <c r="A31" s="24"/>
      <c r="B31" s="24"/>
    </row>
    <row r="32" customFormat="false" ht="20" hidden="false" customHeight="true" outlineLevel="0" collapsed="false">
      <c r="A32" s="24"/>
      <c r="B32" s="24"/>
    </row>
    <row r="33" customFormat="false" ht="20" hidden="false" customHeight="true" outlineLevel="0" collapsed="false">
      <c r="A33" s="24"/>
      <c r="B33" s="24"/>
    </row>
    <row r="34" customFormat="false" ht="20" hidden="false" customHeight="true" outlineLevel="0" collapsed="false">
      <c r="A34" s="24"/>
      <c r="B34" s="24"/>
    </row>
    <row r="35" customFormat="false" ht="20" hidden="false" customHeight="true" outlineLevel="0" collapsed="false">
      <c r="A35" s="24"/>
      <c r="B35" s="24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9"/>
    <col collapsed="false" customWidth="true" hidden="false" outlineLevel="0" max="4" min="4" style="0" width="26"/>
    <col collapsed="false" customWidth="true" hidden="false" outlineLevel="0" max="6" min="5" style="0" width="19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53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4"/>
      <c r="B3" s="4"/>
      <c r="C3" s="4"/>
      <c r="D3" s="4"/>
      <c r="E3" s="4"/>
      <c r="F3" s="4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42" hidden="false" customHeight="true" outlineLevel="0" collapsed="false">
      <c r="A7" s="11" t="s">
        <v>21</v>
      </c>
      <c r="B7" s="11" t="s">
        <v>30</v>
      </c>
      <c r="C7" s="11" t="s">
        <v>24</v>
      </c>
      <c r="D7" s="11" t="s">
        <v>32</v>
      </c>
      <c r="E7" s="11" t="s">
        <v>22</v>
      </c>
      <c r="F7" s="11" t="s">
        <v>54</v>
      </c>
    </row>
    <row r="8" customFormat="false" ht="24" hidden="false" customHeight="true" outlineLevel="0" collapsed="false">
      <c r="A8" s="1" t="str">
        <f aca="false">IF(F8="","",INDEX(Suscripciones!A8:A507,F8))</f>
        <v>Vídeo</v>
      </c>
      <c r="B8" s="26" t="n">
        <f aca="false">IF(F8="","",INDEX(Suscripciones!K8:K507,F8))</f>
        <v>46312</v>
      </c>
      <c r="C8" s="26" t="n">
        <f aca="false">IF(F8="","",INDEX(Suscripciones!D8:D507,F8))</f>
        <v>46315</v>
      </c>
      <c r="D8" s="1" t="str">
        <f aca="false">IF(F8="","",INDEX(Suscripciones!M8:M507,F8))</f>
        <v>Revisar en 7 días</v>
      </c>
      <c r="E8" s="8" t="n">
        <f aca="false">IF(F8="","",INDEX(Suscripciones!B8:B507,F8))</f>
        <v>12</v>
      </c>
      <c r="F8" s="1" t="n">
        <f aca="false">IF(SMALL(Suscripciones!N8:N507,1)&gt;=1000000000,"",MATCH(SMALL(Suscripciones!N8:N507,1),Suscripciones!N8:N507,0))</f>
        <v>1</v>
      </c>
    </row>
    <row r="9" customFormat="false" ht="24" hidden="false" customHeight="true" outlineLevel="0" collapsed="false">
      <c r="A9" s="1" t="str">
        <f aca="false">IF(F9="","",INDEX(Suscripciones!A8:A507,F9))</f>
        <v>Nube</v>
      </c>
      <c r="B9" s="26" t="n">
        <f aca="false">IF(F9="","",INDEX(Suscripciones!K8:K507,F9))</f>
        <v>46320</v>
      </c>
      <c r="C9" s="26" t="n">
        <f aca="false">IF(F9="","",INDEX(Suscripciones!D8:D507,F9))</f>
        <v>46327</v>
      </c>
      <c r="D9" s="1" t="str">
        <f aca="false">IF(F9="","",INDEX(Suscripciones!M8:M507,F9))</f>
        <v>Más adelante</v>
      </c>
      <c r="E9" s="8" t="n">
        <f aca="false">IF(F9="","",INDEX(Suscripciones!B8:B507,F9))</f>
        <v>60</v>
      </c>
      <c r="F9" s="1" t="n">
        <f aca="false">IF(SMALL(Suscripciones!N8:N507,2)&gt;=1000000000,"",MATCH(SMALL(Suscripciones!N8:N507,2),Suscripciones!N8:N507,0))</f>
        <v>2</v>
      </c>
    </row>
    <row r="10" customFormat="false" ht="24" hidden="false" customHeight="true" outlineLevel="0" collapsed="false">
      <c r="A10" s="1" t="str">
        <f aca="false">IF(F10="","",INDEX(Suscripciones!A8:A507,F10))</f>
        <v>Revista</v>
      </c>
      <c r="B10" s="26" t="n">
        <f aca="false">IF(F10="","",INDEX(Suscripciones!K8:K507,F10))</f>
        <v>46336</v>
      </c>
      <c r="C10" s="26" t="n">
        <f aca="false">IF(F10="","",INDEX(Suscripciones!D8:D507,F10))</f>
        <v>46346</v>
      </c>
      <c r="D10" s="1" t="str">
        <f aca="false">IF(F10="","",INDEX(Suscripciones!M8:M507,F10))</f>
        <v>Más adelante</v>
      </c>
      <c r="E10" s="8" t="n">
        <f aca="false">IF(F10="","",INDEX(Suscripciones!B8:B507,F10))</f>
        <v>24</v>
      </c>
      <c r="F10" s="1" t="n">
        <f aca="false">IF(SMALL(Suscripciones!N8:N507,3)&gt;=1000000000,"",MATCH(SMALL(Suscripciones!N8:N507,3),Suscripciones!N8:N507,0))</f>
        <v>3</v>
      </c>
    </row>
    <row r="11" customFormat="false" ht="24" hidden="false" customHeight="true" outlineLevel="0" collapsed="false">
      <c r="A11" s="1" t="str">
        <f aca="false">IF(F11="","",INDEX(Suscripciones!A8:A507,F11))</f>
        <v/>
      </c>
      <c r="B11" s="26" t="str">
        <f aca="false">IF(F11="","",INDEX(Suscripciones!K8:K507,F11))</f>
        <v/>
      </c>
      <c r="C11" s="26" t="str">
        <f aca="false">IF(F11="","",INDEX(Suscripciones!D8:D507,F11))</f>
        <v/>
      </c>
      <c r="D11" s="1" t="str">
        <f aca="false">IF(F11="","",INDEX(Suscripciones!M8:M507,F11))</f>
        <v/>
      </c>
      <c r="E11" s="8" t="str">
        <f aca="false">IF(F11="","",INDEX(Suscripciones!B8:B507,F11))</f>
        <v/>
      </c>
      <c r="F11" s="1" t="str">
        <f aca="false">IF(SMALL(Suscripciones!N8:N507,4)&gt;=1000000000,"",MATCH(SMALL(Suscripciones!N8:N507,4),Suscripciones!N8:N507,0))</f>
        <v/>
      </c>
    </row>
    <row r="12" customFormat="false" ht="24" hidden="false" customHeight="true" outlineLevel="0" collapsed="false">
      <c r="A12" s="1" t="str">
        <f aca="false">IF(F12="","",INDEX(Suscripciones!A8:A507,F12))</f>
        <v/>
      </c>
      <c r="B12" s="26" t="str">
        <f aca="false">IF(F12="","",INDEX(Suscripciones!K8:K507,F12))</f>
        <v/>
      </c>
      <c r="C12" s="26" t="str">
        <f aca="false">IF(F12="","",INDEX(Suscripciones!D8:D507,F12))</f>
        <v/>
      </c>
      <c r="D12" s="1" t="str">
        <f aca="false">IF(F12="","",INDEX(Suscripciones!M8:M507,F12))</f>
        <v/>
      </c>
      <c r="E12" s="8" t="str">
        <f aca="false">IF(F12="","",INDEX(Suscripciones!B8:B507,F12))</f>
        <v/>
      </c>
      <c r="F12" s="1" t="str">
        <f aca="false">IF(SMALL(Suscripciones!N8:N507,5)&gt;=1000000000,"",MATCH(SMALL(Suscripciones!N8:N507,5),Suscripciones!N8:N507,0))</f>
        <v/>
      </c>
    </row>
    <row r="13" customFormat="false" ht="24" hidden="false" customHeight="true" outlineLevel="0" collapsed="false">
      <c r="A13" s="1"/>
      <c r="B13" s="1"/>
      <c r="C13" s="1"/>
      <c r="D13" s="1"/>
      <c r="E13" s="1"/>
      <c r="F13" s="1"/>
    </row>
    <row r="14" customFormat="false" ht="24" hidden="false" customHeight="true" outlineLevel="0" collapsed="false">
      <c r="A14" s="1"/>
      <c r="B14" s="1"/>
      <c r="C14" s="1"/>
      <c r="D14" s="1"/>
      <c r="E14" s="1"/>
      <c r="F14" s="1"/>
    </row>
    <row r="15" customFormat="false" ht="24" hidden="false" customHeight="true" outlineLevel="0" collapsed="false">
      <c r="A15" s="7" t="s">
        <v>55</v>
      </c>
      <c r="B15" s="7"/>
      <c r="C15" s="7"/>
      <c r="D15" s="7"/>
      <c r="E15" s="7"/>
      <c r="F15" s="7"/>
    </row>
    <row r="16" customFormat="false" ht="24" hidden="false" customHeight="true" outlineLevel="0" collapsed="false">
      <c r="A16" s="1"/>
      <c r="B16" s="1"/>
      <c r="C16" s="1"/>
      <c r="D16" s="1"/>
      <c r="E16" s="1"/>
      <c r="F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/>
    </row>
    <row r="18" customFormat="false" ht="24" hidden="false" customHeight="true" outlineLevel="0" collapsed="false">
      <c r="A18" s="1"/>
      <c r="B18" s="1"/>
      <c r="C18" s="1"/>
      <c r="D18" s="1"/>
      <c r="E18" s="1"/>
      <c r="F18" s="1"/>
    </row>
    <row r="19" customFormat="false" ht="24" hidden="false" customHeight="true" outlineLevel="0" collapsed="false">
      <c r="A19" s="1"/>
      <c r="B19" s="1"/>
      <c r="C19" s="1"/>
      <c r="D19" s="1"/>
      <c r="E19" s="1"/>
      <c r="F19" s="1"/>
    </row>
    <row r="20" customFormat="false" ht="24" hidden="false" customHeight="true" outlineLevel="0" collapsed="false">
      <c r="A20" s="1"/>
      <c r="B20" s="1"/>
      <c r="C20" s="1"/>
      <c r="D20" s="1"/>
      <c r="E20" s="1"/>
      <c r="F20" s="1"/>
    </row>
    <row r="21" customFormat="false" ht="24" hidden="false" customHeight="true" outlineLevel="0" collapsed="false">
      <c r="A21" s="1"/>
      <c r="B21" s="1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/>
      <c r="B23" s="1"/>
      <c r="C23" s="1"/>
      <c r="D23" s="1"/>
      <c r="E23" s="1"/>
      <c r="F23" s="1"/>
    </row>
    <row r="24" customFormat="false" ht="24" hidden="false" customHeight="true" outlineLevel="0" collapsed="false">
      <c r="A24" s="1"/>
      <c r="B24" s="1"/>
      <c r="C24" s="1"/>
      <c r="D24" s="1"/>
      <c r="E24" s="1"/>
      <c r="F24" s="1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12" min="2" style="0" width="14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4" hidden="false" customHeight="true" outlineLevel="0" collapsed="false">
      <c r="A2" s="2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24" hidden="false" customHeight="true" outlineLevel="0" collapsed="false">
      <c r="A4" s="1" t="s">
        <v>57</v>
      </c>
      <c r="B4" s="28" t="n">
        <v>1</v>
      </c>
      <c r="C4" s="1"/>
      <c r="D4" s="1" t="s">
        <v>58</v>
      </c>
      <c r="E4" s="1" t="n">
        <f aca="false">MAX(1,ROUNDUP((MAX(14,MAX(Suscripciones!$P$8:$P$507))-7)/20,0))</f>
        <v>1</v>
      </c>
      <c r="F4" s="1"/>
      <c r="G4" s="1"/>
      <c r="H4" s="1"/>
      <c r="I4" s="1"/>
      <c r="J4" s="1"/>
      <c r="K4" s="1"/>
      <c r="L4" s="1"/>
    </row>
    <row r="5" customFormat="false" ht="24" hidden="false" customHeight="true" outlineLevel="0" collapsed="false">
      <c r="A5" s="7" t="s">
        <v>59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40" hidden="false" customHeight="true" outlineLevel="0" collapsed="false">
      <c r="A7" s="27" t="str">
        <f aca="false">Suscripciones!A7</f>
        <v>Servicio</v>
      </c>
      <c r="B7" s="27" t="str">
        <f aca="false">Suscripciones!B7</f>
        <v>Cuota</v>
      </c>
      <c r="C7" s="27" t="str">
        <f aca="false">Suscripciones!C7</f>
        <v>Cada N meses</v>
      </c>
      <c r="D7" s="27" t="str">
        <f aca="false">Suscripciones!D7</f>
        <v>Próximo cargo</v>
      </c>
      <c r="E7" s="27" t="str">
        <f aca="false">Suscripciones!E7</f>
        <v>Preaviso días</v>
      </c>
      <c r="F7" s="27" t="str">
        <f aca="false">Suscripciones!F7</f>
        <v>Estado</v>
      </c>
      <c r="G7" s="27" t="str">
        <f aca="false">Suscripciones!H7</f>
        <v>Decisión</v>
      </c>
      <c r="H7" s="27" t="str">
        <f aca="false">Suscripciones!I7</f>
        <v>Mensual equiv.</v>
      </c>
      <c r="I7" s="27" t="str">
        <f aca="false">Suscripciones!J7</f>
        <v>Anual equiv.</v>
      </c>
      <c r="J7" s="27" t="str">
        <f aca="false">Suscripciones!K7</f>
        <v>Revisar antes</v>
      </c>
      <c r="K7" s="27" t="str">
        <f aca="false">Suscripciones!M7</f>
        <v>Acción</v>
      </c>
      <c r="L7" s="27" t="str">
        <f aca="false">Suscripciones!O7</f>
        <v>Coste por uso</v>
      </c>
    </row>
    <row r="8" customFormat="false" ht="26" hidden="false" customHeight="true" outlineLevel="0" collapsed="false">
      <c r="A8" s="19" t="str">
        <f aca="false">IF(AND(ISNUMBER($B$4),$B$4&gt;=1,$B$4&lt;=25,MOD($B$4,1)=0),IF(INDEX(Suscripciones!P8:P507,($B$4-1)*20+1)=0,"",IF(INDEX(Suscripciones!A8:A507,($B$4-1)*20+1)="","",INDEX(Suscripciones!A8:A507,($B$4-1)*20+1))),"Revisa página")</f>
        <v>Vídeo</v>
      </c>
      <c r="B8" s="19" t="n">
        <f aca="false">IF(AND(ISNUMBER($B$4),$B$4&gt;=1,$B$4&lt;=25,MOD($B$4,1)=0),IF(INDEX(Suscripciones!P8:P507,($B$4-1)*20+1)=0,"",IF(INDEX(Suscripciones!B8:B507,($B$4-1)*20+1)="","",INDEX(Suscripciones!B8:B507,($B$4-1)*20+1))),"Revisa página")</f>
        <v>12</v>
      </c>
      <c r="C8" s="19" t="n">
        <f aca="false">IF(AND(ISNUMBER($B$4),$B$4&gt;=1,$B$4&lt;=25,MOD($B$4,1)=0),IF(INDEX(Suscripciones!P8:P507,($B$4-1)*20+1)=0,"",IF(INDEX(Suscripciones!C8:C507,($B$4-1)*20+1)="","",INDEX(Suscripciones!C8:C507,($B$4-1)*20+1))),"Revisa página")</f>
        <v>1</v>
      </c>
      <c r="D8" s="20" t="n">
        <f aca="false">IF(AND(ISNUMBER($B$4),$B$4&gt;=1,$B$4&lt;=25,MOD($B$4,1)=0),IF(INDEX(Suscripciones!P8:P507,($B$4-1)*20+1)=0,"",IF(INDEX(Suscripciones!D8:D507,($B$4-1)*20+1)="","",INDEX(Suscripciones!D8:D507,($B$4-1)*20+1))),"Revisa página")</f>
        <v>46315</v>
      </c>
      <c r="E8" s="19" t="n">
        <f aca="false">IF(AND(ISNUMBER($B$4),$B$4&gt;=1,$B$4&lt;=25,MOD($B$4,1)=0),IF(INDEX(Suscripciones!P8:P507,($B$4-1)*20+1)=0,"",IF(INDEX(Suscripciones!E8:E507,($B$4-1)*20+1)="","",INDEX(Suscripciones!E8:E507,($B$4-1)*20+1))),"Revisa página")</f>
        <v>3</v>
      </c>
      <c r="F8" s="19" t="str">
        <f aca="false">IF(AND(ISNUMBER($B$4),$B$4&gt;=1,$B$4&lt;=25,MOD($B$4,1)=0),IF(INDEX(Suscripciones!P8:P507,($B$4-1)*20+1)=0,"",IF(INDEX(Suscripciones!F8:F507,($B$4-1)*20+1)="","",INDEX(Suscripciones!F8:F507,($B$4-1)*20+1))),"Revisa página")</f>
        <v>Activa</v>
      </c>
      <c r="G8" s="19" t="str">
        <f aca="false">IF(AND(ISNUMBER($B$4),$B$4&gt;=1,$B$4&lt;=25,MOD($B$4,1)=0),IF(INDEX(Suscripciones!P8:P507,($B$4-1)*20+1)=0,"",IF(INDEX(Suscripciones!H8:H507,($B$4-1)*20+1)="","",INDEX(Suscripciones!H8:H507,($B$4-1)*20+1))),"Revisa página")</f>
        <v>Mantener</v>
      </c>
      <c r="H8" s="19" t="n">
        <f aca="false">IF(AND(ISNUMBER($B$4),$B$4&gt;=1,$B$4&lt;=25,MOD($B$4,1)=0),IF(INDEX(Suscripciones!P8:P507,($B$4-1)*20+1)=0,"",IF(INDEX(Suscripciones!I8:I507,($B$4-1)*20+1)="","",INDEX(Suscripciones!I8:I507,($B$4-1)*20+1))),"Revisa página")</f>
        <v>12</v>
      </c>
      <c r="I8" s="19" t="n">
        <f aca="false">IF(AND(ISNUMBER($B$4),$B$4&gt;=1,$B$4&lt;=25,MOD($B$4,1)=0),IF(INDEX(Suscripciones!P8:P507,($B$4-1)*20+1)=0,"",IF(INDEX(Suscripciones!J8:J507,($B$4-1)*20+1)="","",INDEX(Suscripciones!J8:J507,($B$4-1)*20+1))),"Revisa página")</f>
        <v>144</v>
      </c>
      <c r="J8" s="20" t="n">
        <f aca="false">IF(AND(ISNUMBER($B$4),$B$4&gt;=1,$B$4&lt;=25,MOD($B$4,1)=0),IF(INDEX(Suscripciones!P8:P507,($B$4-1)*20+1)=0,"",IF(INDEX(Suscripciones!K8:K507,($B$4-1)*20+1)="","",INDEX(Suscripciones!K8:K507,($B$4-1)*20+1))),"Revisa página")</f>
        <v>46312</v>
      </c>
      <c r="K8" s="19" t="str">
        <f aca="false">IF(AND(ISNUMBER($B$4),$B$4&gt;=1,$B$4&lt;=25,MOD($B$4,1)=0),IF(INDEX(Suscripciones!P8:P507,($B$4-1)*20+1)=0,"",IF(INDEX(Suscripciones!M8:M507,($B$4-1)*20+1)="","",INDEX(Suscripciones!M8:M507,($B$4-1)*20+1))),"Revisa página")</f>
        <v>Revisar en 7 días</v>
      </c>
      <c r="L8" s="19" t="n">
        <f aca="false">IF(AND(ISNUMBER($B$4),$B$4&gt;=1,$B$4&lt;=25,MOD($B$4,1)=0),IF(INDEX(Suscripciones!P8:P507,($B$4-1)*20+1)=0,"",IF(INDEX(Suscripciones!O8:O507,($B$4-1)*20+1)="","",INDEX(Suscripciones!O8:O507,($B$4-1)*20+1))),"Revisa página")</f>
        <v>1.5</v>
      </c>
    </row>
    <row r="9" customFormat="false" ht="26" hidden="false" customHeight="true" outlineLevel="0" collapsed="false">
      <c r="A9" s="19" t="str">
        <f aca="false">IF(AND(ISNUMBER($B$4),$B$4&gt;=1,$B$4&lt;=25,MOD($B$4,1)=0),IF(INDEX(Suscripciones!P8:P507,($B$4-1)*20+2)=0,"",IF(INDEX(Suscripciones!A8:A507,($B$4-1)*20+2)="","",INDEX(Suscripciones!A8:A507,($B$4-1)*20+2))),"Revisa página")</f>
        <v>Nube</v>
      </c>
      <c r="B9" s="19" t="n">
        <f aca="false">IF(AND(ISNUMBER($B$4),$B$4&gt;=1,$B$4&lt;=25,MOD($B$4,1)=0),IF(INDEX(Suscripciones!P8:P507,($B$4-1)*20+2)=0,"",IF(INDEX(Suscripciones!B8:B507,($B$4-1)*20+2)="","",INDEX(Suscripciones!B8:B507,($B$4-1)*20+2))),"Revisa página")</f>
        <v>60</v>
      </c>
      <c r="C9" s="19" t="n">
        <f aca="false">IF(AND(ISNUMBER($B$4),$B$4&gt;=1,$B$4&lt;=25,MOD($B$4,1)=0),IF(INDEX(Suscripciones!P8:P507,($B$4-1)*20+2)=0,"",IF(INDEX(Suscripciones!C8:C507,($B$4-1)*20+2)="","",INDEX(Suscripciones!C8:C507,($B$4-1)*20+2))),"Revisa página")</f>
        <v>12</v>
      </c>
      <c r="D9" s="20" t="n">
        <f aca="false">IF(AND(ISNUMBER($B$4),$B$4&gt;=1,$B$4&lt;=25,MOD($B$4,1)=0),IF(INDEX(Suscripciones!P8:P507,($B$4-1)*20+2)=0,"",IF(INDEX(Suscripciones!D8:D507,($B$4-1)*20+2)="","",INDEX(Suscripciones!D8:D507,($B$4-1)*20+2))),"Revisa página")</f>
        <v>46327</v>
      </c>
      <c r="E9" s="19" t="n">
        <f aca="false">IF(AND(ISNUMBER($B$4),$B$4&gt;=1,$B$4&lt;=25,MOD($B$4,1)=0),IF(INDEX(Suscripciones!P8:P507,($B$4-1)*20+2)=0,"",IF(INDEX(Suscripciones!E8:E507,($B$4-1)*20+2)="","",INDEX(Suscripciones!E8:E507,($B$4-1)*20+2))),"Revisa página")</f>
        <v>7</v>
      </c>
      <c r="F9" s="19" t="str">
        <f aca="false">IF(AND(ISNUMBER($B$4),$B$4&gt;=1,$B$4&lt;=25,MOD($B$4,1)=0),IF(INDEX(Suscripciones!P8:P507,($B$4-1)*20+2)=0,"",IF(INDEX(Suscripciones!F8:F507,($B$4-1)*20+2)="","",INDEX(Suscripciones!F8:F507,($B$4-1)*20+2))),"Revisa página")</f>
        <v>Activa</v>
      </c>
      <c r="G9" s="19" t="str">
        <f aca="false">IF(AND(ISNUMBER($B$4),$B$4&gt;=1,$B$4&lt;=25,MOD($B$4,1)=0),IF(INDEX(Suscripciones!P8:P507,($B$4-1)*20+2)=0,"",IF(INDEX(Suscripciones!H8:H507,($B$4-1)*20+2)="","",INDEX(Suscripciones!H8:H507,($B$4-1)*20+2))),"Revisa página")</f>
        <v>Mantener</v>
      </c>
      <c r="H9" s="19" t="n">
        <f aca="false">IF(AND(ISNUMBER($B$4),$B$4&gt;=1,$B$4&lt;=25,MOD($B$4,1)=0),IF(INDEX(Suscripciones!P8:P507,($B$4-1)*20+2)=0,"",IF(INDEX(Suscripciones!I8:I507,($B$4-1)*20+2)="","",INDEX(Suscripciones!I8:I507,($B$4-1)*20+2))),"Revisa página")</f>
        <v>5</v>
      </c>
      <c r="I9" s="19" t="n">
        <f aca="false">IF(AND(ISNUMBER($B$4),$B$4&gt;=1,$B$4&lt;=25,MOD($B$4,1)=0),IF(INDEX(Suscripciones!P8:P507,($B$4-1)*20+2)=0,"",IF(INDEX(Suscripciones!J8:J507,($B$4-1)*20+2)="","",INDEX(Suscripciones!J8:J507,($B$4-1)*20+2))),"Revisa página")</f>
        <v>60</v>
      </c>
      <c r="J9" s="20" t="n">
        <f aca="false">IF(AND(ISNUMBER($B$4),$B$4&gt;=1,$B$4&lt;=25,MOD($B$4,1)=0),IF(INDEX(Suscripciones!P8:P507,($B$4-1)*20+2)=0,"",IF(INDEX(Suscripciones!K8:K507,($B$4-1)*20+2)="","",INDEX(Suscripciones!K8:K507,($B$4-1)*20+2))),"Revisa página")</f>
        <v>46320</v>
      </c>
      <c r="K9" s="19" t="str">
        <f aca="false">IF(AND(ISNUMBER($B$4),$B$4&gt;=1,$B$4&lt;=25,MOD($B$4,1)=0),IF(INDEX(Suscripciones!P8:P507,($B$4-1)*20+2)=0,"",IF(INDEX(Suscripciones!M8:M507,($B$4-1)*20+2)="","",INDEX(Suscripciones!M8:M507,($B$4-1)*20+2))),"Revisa página")</f>
        <v>Más adelante</v>
      </c>
      <c r="L9" s="19" t="n">
        <f aca="false">IF(AND(ISNUMBER($B$4),$B$4&gt;=1,$B$4&lt;=25,MOD($B$4,1)=0),IF(INDEX(Suscripciones!P8:P507,($B$4-1)*20+2)=0,"",IF(INDEX(Suscripciones!O8:O507,($B$4-1)*20+2)="","",INDEX(Suscripciones!O8:O507,($B$4-1)*20+2))),"Revisa página")</f>
        <v>0.25</v>
      </c>
    </row>
    <row r="10" customFormat="false" ht="26" hidden="false" customHeight="true" outlineLevel="0" collapsed="false">
      <c r="A10" s="19" t="str">
        <f aca="false">IF(AND(ISNUMBER($B$4),$B$4&gt;=1,$B$4&lt;=25,MOD($B$4,1)=0),IF(INDEX(Suscripciones!P8:P507,($B$4-1)*20+3)=0,"",IF(INDEX(Suscripciones!A8:A507,($B$4-1)*20+3)="","",INDEX(Suscripciones!A8:A507,($B$4-1)*20+3))),"Revisa página")</f>
        <v>Revista</v>
      </c>
      <c r="B10" s="19" t="n">
        <f aca="false">IF(AND(ISNUMBER($B$4),$B$4&gt;=1,$B$4&lt;=25,MOD($B$4,1)=0),IF(INDEX(Suscripciones!P8:P507,($B$4-1)*20+3)=0,"",IF(INDEX(Suscripciones!B8:B507,($B$4-1)*20+3)="","",INDEX(Suscripciones!B8:B507,($B$4-1)*20+3))),"Revisa página")</f>
        <v>24</v>
      </c>
      <c r="C10" s="19" t="n">
        <f aca="false">IF(AND(ISNUMBER($B$4),$B$4&gt;=1,$B$4&lt;=25,MOD($B$4,1)=0),IF(INDEX(Suscripciones!P8:P507,($B$4-1)*20+3)=0,"",IF(INDEX(Suscripciones!C8:C507,($B$4-1)*20+3)="","",INDEX(Suscripciones!C8:C507,($B$4-1)*20+3))),"Revisa página")</f>
        <v>3</v>
      </c>
      <c r="D10" s="20" t="n">
        <f aca="false">IF(AND(ISNUMBER($B$4),$B$4&gt;=1,$B$4&lt;=25,MOD($B$4,1)=0),IF(INDEX(Suscripciones!P8:P507,($B$4-1)*20+3)=0,"",IF(INDEX(Suscripciones!D8:D507,($B$4-1)*20+3)="","",INDEX(Suscripciones!D8:D507,($B$4-1)*20+3))),"Revisa página")</f>
        <v>46346</v>
      </c>
      <c r="E10" s="19" t="n">
        <f aca="false">IF(AND(ISNUMBER($B$4),$B$4&gt;=1,$B$4&lt;=25,MOD($B$4,1)=0),IF(INDEX(Suscripciones!P8:P507,($B$4-1)*20+3)=0,"",IF(INDEX(Suscripciones!E8:E507,($B$4-1)*20+3)="","",INDEX(Suscripciones!E8:E507,($B$4-1)*20+3))),"Revisa página")</f>
        <v>10</v>
      </c>
      <c r="F10" s="19" t="str">
        <f aca="false">IF(AND(ISNUMBER($B$4),$B$4&gt;=1,$B$4&lt;=25,MOD($B$4,1)=0),IF(INDEX(Suscripciones!P8:P507,($B$4-1)*20+3)=0,"",IF(INDEX(Suscripciones!F8:F507,($B$4-1)*20+3)="","",INDEX(Suscripciones!F8:F507,($B$4-1)*20+3))),"Revisa página")</f>
        <v>Activa</v>
      </c>
      <c r="G10" s="19" t="str">
        <f aca="false">IF(AND(ISNUMBER($B$4),$B$4&gt;=1,$B$4&lt;=25,MOD($B$4,1)=0),IF(INDEX(Suscripciones!P8:P507,($B$4-1)*20+3)=0,"",IF(INDEX(Suscripciones!H8:H507,($B$4-1)*20+3)="","",INDEX(Suscripciones!H8:H507,($B$4-1)*20+3))),"Revisa página")</f>
        <v>Cancelar</v>
      </c>
      <c r="H10" s="19" t="n">
        <f aca="false">IF(AND(ISNUMBER($B$4),$B$4&gt;=1,$B$4&lt;=25,MOD($B$4,1)=0),IF(INDEX(Suscripciones!P8:P507,($B$4-1)*20+3)=0,"",IF(INDEX(Suscripciones!I8:I507,($B$4-1)*20+3)="","",INDEX(Suscripciones!I8:I507,($B$4-1)*20+3))),"Revisa página")</f>
        <v>8</v>
      </c>
      <c r="I10" s="19" t="n">
        <f aca="false">IF(AND(ISNUMBER($B$4),$B$4&gt;=1,$B$4&lt;=25,MOD($B$4,1)=0),IF(INDEX(Suscripciones!P8:P507,($B$4-1)*20+3)=0,"",IF(INDEX(Suscripciones!J8:J507,($B$4-1)*20+3)="","",INDEX(Suscripciones!J8:J507,($B$4-1)*20+3))),"Revisa página")</f>
        <v>96</v>
      </c>
      <c r="J10" s="20" t="n">
        <f aca="false">IF(AND(ISNUMBER($B$4),$B$4&gt;=1,$B$4&lt;=25,MOD($B$4,1)=0),IF(INDEX(Suscripciones!P8:P507,($B$4-1)*20+3)=0,"",IF(INDEX(Suscripciones!K8:K507,($B$4-1)*20+3)="","",INDEX(Suscripciones!K8:K507,($B$4-1)*20+3))),"Revisa página")</f>
        <v>46336</v>
      </c>
      <c r="K10" s="19" t="str">
        <f aca="false">IF(AND(ISNUMBER($B$4),$B$4&gt;=1,$B$4&lt;=25,MOD($B$4,1)=0),IF(INDEX(Suscripciones!P8:P507,($B$4-1)*20+3)=0,"",IF(INDEX(Suscripciones!M8:M507,($B$4-1)*20+3)="","",INDEX(Suscripciones!M8:M507,($B$4-1)*20+3))),"Revisa página")</f>
        <v>Más adelante</v>
      </c>
      <c r="L10" s="19" t="str">
        <f aca="false">IF(AND(ISNUMBER($B$4),$B$4&gt;=1,$B$4&lt;=25,MOD($B$4,1)=0),IF(INDEX(Suscripciones!P8:P507,($B$4-1)*20+3)=0,"",IF(INDEX(Suscripciones!O8:O507,($B$4-1)*20+3)="","",INDEX(Suscripciones!O8:O507,($B$4-1)*20+3))),"Revisa página")</f>
        <v>n.a.</v>
      </c>
    </row>
    <row r="11" customFormat="false" ht="26" hidden="false" customHeight="true" outlineLevel="0" collapsed="false">
      <c r="A11" s="19" t="str">
        <f aca="false">IF(AND(ISNUMBER($B$4),$B$4&gt;=1,$B$4&lt;=25,MOD($B$4,1)=0),IF(INDEX(Suscripciones!P8:P507,($B$4-1)*20+4)=0,"",IF(INDEX(Suscripciones!A8:A507,($B$4-1)*20+4)="","",INDEX(Suscripciones!A8:A507,($B$4-1)*20+4))),"Revisa página")</f>
        <v>Música antigua</v>
      </c>
      <c r="B11" s="19" t="n">
        <f aca="false">IF(AND(ISNUMBER($B$4),$B$4&gt;=1,$B$4&lt;=25,MOD($B$4,1)=0),IF(INDEX(Suscripciones!P8:P507,($B$4-1)*20+4)=0,"",IF(INDEX(Suscripciones!B8:B507,($B$4-1)*20+4)="","",INDEX(Suscripciones!B8:B507,($B$4-1)*20+4))),"Revisa página")</f>
        <v>10</v>
      </c>
      <c r="C11" s="19" t="n">
        <f aca="false">IF(AND(ISNUMBER($B$4),$B$4&gt;=1,$B$4&lt;=25,MOD($B$4,1)=0),IF(INDEX(Suscripciones!P8:P507,($B$4-1)*20+4)=0,"",IF(INDEX(Suscripciones!C8:C507,($B$4-1)*20+4)="","",INDEX(Suscripciones!C8:C507,($B$4-1)*20+4))),"Revisa página")</f>
        <v>1</v>
      </c>
      <c r="D11" s="20" t="n">
        <f aca="false">IF(AND(ISNUMBER($B$4),$B$4&gt;=1,$B$4&lt;=25,MOD($B$4,1)=0),IF(INDEX(Suscripciones!P8:P507,($B$4-1)*20+4)=0,"",IF(INDEX(Suscripciones!D8:D507,($B$4-1)*20+4)="","",INDEX(Suscripciones!D8:D507,($B$4-1)*20+4))),"Revisa página")</f>
        <v>46320</v>
      </c>
      <c r="E11" s="19" t="n">
        <f aca="false">IF(AND(ISNUMBER($B$4),$B$4&gt;=1,$B$4&lt;=25,MOD($B$4,1)=0),IF(INDEX(Suscripciones!P8:P507,($B$4-1)*20+4)=0,"",IF(INDEX(Suscripciones!E8:E507,($B$4-1)*20+4)="","",INDEX(Suscripciones!E8:E507,($B$4-1)*20+4))),"Revisa página")</f>
        <v>0</v>
      </c>
      <c r="F11" s="19" t="str">
        <f aca="false">IF(AND(ISNUMBER($B$4),$B$4&gt;=1,$B$4&lt;=25,MOD($B$4,1)=0),IF(INDEX(Suscripciones!P8:P507,($B$4-1)*20+4)=0,"",IF(INDEX(Suscripciones!F8:F507,($B$4-1)*20+4)="","",INDEX(Suscripciones!F8:F507,($B$4-1)*20+4))),"Revisa página")</f>
        <v>Cancelada</v>
      </c>
      <c r="G11" s="19" t="str">
        <f aca="false">IF(AND(ISNUMBER($B$4),$B$4&gt;=1,$B$4&lt;=25,MOD($B$4,1)=0),IF(INDEX(Suscripciones!P8:P507,($B$4-1)*20+4)=0,"",IF(INDEX(Suscripciones!H8:H507,($B$4-1)*20+4)="","",INDEX(Suscripciones!H8:H507,($B$4-1)*20+4))),"Revisa página")</f>
        <v>Cancelar</v>
      </c>
      <c r="H11" s="19" t="n">
        <f aca="false">IF(AND(ISNUMBER($B$4),$B$4&gt;=1,$B$4&lt;=25,MOD($B$4,1)=0),IF(INDEX(Suscripciones!P8:P507,($B$4-1)*20+4)=0,"",IF(INDEX(Suscripciones!I8:I507,($B$4-1)*20+4)="","",INDEX(Suscripciones!I8:I507,($B$4-1)*20+4))),"Revisa página")</f>
        <v>0</v>
      </c>
      <c r="I11" s="19" t="n">
        <f aca="false">IF(AND(ISNUMBER($B$4),$B$4&gt;=1,$B$4&lt;=25,MOD($B$4,1)=0),IF(INDEX(Suscripciones!P8:P507,($B$4-1)*20+4)=0,"",IF(INDEX(Suscripciones!J8:J507,($B$4-1)*20+4)="","",INDEX(Suscripciones!J8:J507,($B$4-1)*20+4))),"Revisa página")</f>
        <v>0</v>
      </c>
      <c r="J11" s="20" t="n">
        <f aca="false">IF(AND(ISNUMBER($B$4),$B$4&gt;=1,$B$4&lt;=25,MOD($B$4,1)=0),IF(INDEX(Suscripciones!P8:P507,($B$4-1)*20+4)=0,"",IF(INDEX(Suscripciones!K8:K507,($B$4-1)*20+4)="","",INDEX(Suscripciones!K8:K507,($B$4-1)*20+4))),"Revisa página")</f>
        <v>46320</v>
      </c>
      <c r="K11" s="19" t="str">
        <f aca="false">IF(AND(ISNUMBER($B$4),$B$4&gt;=1,$B$4&lt;=25,MOD($B$4,1)=0),IF(INDEX(Suscripciones!P8:P507,($B$4-1)*20+4)=0,"",IF(INDEX(Suscripciones!M8:M507,($B$4-1)*20+4)="","",INDEX(Suscripciones!M8:M507,($B$4-1)*20+4))),"Revisa página")</f>
        <v>Baja efectiva</v>
      </c>
      <c r="L11" s="19" t="str">
        <f aca="false">IF(AND(ISNUMBER($B$4),$B$4&gt;=1,$B$4&lt;=25,MOD($B$4,1)=0),IF(INDEX(Suscripciones!P8:P507,($B$4-1)*20+4)=0,"",IF(INDEX(Suscripciones!O8:O507,($B$4-1)*20+4)="","",INDEX(Suscripciones!O8:O507,($B$4-1)*20+4))),"Revisa página")</f>
        <v>n.a.</v>
      </c>
    </row>
    <row r="12" customFormat="false" ht="26" hidden="false" customHeight="true" outlineLevel="0" collapsed="false">
      <c r="A12" s="19" t="str">
        <f aca="false">IF(AND(ISNUMBER($B$4),$B$4&gt;=1,$B$4&lt;=25,MOD($B$4,1)=0),IF(INDEX(Suscripciones!P8:P507,($B$4-1)*20+5)=0,"",IF(INDEX(Suscripciones!A8:A507,($B$4-1)*20+5)="","",INDEX(Suscripciones!A8:A507,($B$4-1)*20+5))),"Revisa página")</f>
        <v/>
      </c>
      <c r="B12" s="19" t="str">
        <f aca="false">IF(AND(ISNUMBER($B$4),$B$4&gt;=1,$B$4&lt;=25,MOD($B$4,1)=0),IF(INDEX(Suscripciones!P8:P507,($B$4-1)*20+5)=0,"",IF(INDEX(Suscripciones!B8:B507,($B$4-1)*20+5)="","",INDEX(Suscripciones!B8:B507,($B$4-1)*20+5))),"Revisa página")</f>
        <v/>
      </c>
      <c r="C12" s="19" t="str">
        <f aca="false">IF(AND(ISNUMBER($B$4),$B$4&gt;=1,$B$4&lt;=25,MOD($B$4,1)=0),IF(INDEX(Suscripciones!P8:P507,($B$4-1)*20+5)=0,"",IF(INDEX(Suscripciones!C8:C507,($B$4-1)*20+5)="","",INDEX(Suscripciones!C8:C507,($B$4-1)*20+5))),"Revisa página")</f>
        <v/>
      </c>
      <c r="D12" s="20" t="str">
        <f aca="false">IF(AND(ISNUMBER($B$4),$B$4&gt;=1,$B$4&lt;=25,MOD($B$4,1)=0),IF(INDEX(Suscripciones!P8:P507,($B$4-1)*20+5)=0,"",IF(INDEX(Suscripciones!D8:D507,($B$4-1)*20+5)="","",INDEX(Suscripciones!D8:D507,($B$4-1)*20+5))),"Revisa página")</f>
        <v/>
      </c>
      <c r="E12" s="19" t="str">
        <f aca="false">IF(AND(ISNUMBER($B$4),$B$4&gt;=1,$B$4&lt;=25,MOD($B$4,1)=0),IF(INDEX(Suscripciones!P8:P507,($B$4-1)*20+5)=0,"",IF(INDEX(Suscripciones!E8:E507,($B$4-1)*20+5)="","",INDEX(Suscripciones!E8:E507,($B$4-1)*20+5))),"Revisa página")</f>
        <v/>
      </c>
      <c r="F12" s="19" t="str">
        <f aca="false">IF(AND(ISNUMBER($B$4),$B$4&gt;=1,$B$4&lt;=25,MOD($B$4,1)=0),IF(INDEX(Suscripciones!P8:P507,($B$4-1)*20+5)=0,"",IF(INDEX(Suscripciones!F8:F507,($B$4-1)*20+5)="","",INDEX(Suscripciones!F8:F507,($B$4-1)*20+5))),"Revisa página")</f>
        <v/>
      </c>
      <c r="G12" s="19" t="str">
        <f aca="false">IF(AND(ISNUMBER($B$4),$B$4&gt;=1,$B$4&lt;=25,MOD($B$4,1)=0),IF(INDEX(Suscripciones!P8:P507,($B$4-1)*20+5)=0,"",IF(INDEX(Suscripciones!H8:H507,($B$4-1)*20+5)="","",INDEX(Suscripciones!H8:H507,($B$4-1)*20+5))),"Revisa página")</f>
        <v/>
      </c>
      <c r="H12" s="19" t="str">
        <f aca="false">IF(AND(ISNUMBER($B$4),$B$4&gt;=1,$B$4&lt;=25,MOD($B$4,1)=0),IF(INDEX(Suscripciones!P8:P507,($B$4-1)*20+5)=0,"",IF(INDEX(Suscripciones!I8:I507,($B$4-1)*20+5)="","",INDEX(Suscripciones!I8:I507,($B$4-1)*20+5))),"Revisa página")</f>
        <v/>
      </c>
      <c r="I12" s="19" t="str">
        <f aca="false">IF(AND(ISNUMBER($B$4),$B$4&gt;=1,$B$4&lt;=25,MOD($B$4,1)=0),IF(INDEX(Suscripciones!P8:P507,($B$4-1)*20+5)=0,"",IF(INDEX(Suscripciones!J8:J507,($B$4-1)*20+5)="","",INDEX(Suscripciones!J8:J507,($B$4-1)*20+5))),"Revisa página")</f>
        <v/>
      </c>
      <c r="J12" s="20" t="str">
        <f aca="false">IF(AND(ISNUMBER($B$4),$B$4&gt;=1,$B$4&lt;=25,MOD($B$4,1)=0),IF(INDEX(Suscripciones!P8:P507,($B$4-1)*20+5)=0,"",IF(INDEX(Suscripciones!K8:K507,($B$4-1)*20+5)="","",INDEX(Suscripciones!K8:K507,($B$4-1)*20+5))),"Revisa página")</f>
        <v/>
      </c>
      <c r="K12" s="19" t="str">
        <f aca="false">IF(AND(ISNUMBER($B$4),$B$4&gt;=1,$B$4&lt;=25,MOD($B$4,1)=0),IF(INDEX(Suscripciones!P8:P507,($B$4-1)*20+5)=0,"",IF(INDEX(Suscripciones!M8:M507,($B$4-1)*20+5)="","",INDEX(Suscripciones!M8:M507,($B$4-1)*20+5))),"Revisa página")</f>
        <v/>
      </c>
      <c r="L12" s="19" t="str">
        <f aca="false">IF(AND(ISNUMBER($B$4),$B$4&gt;=1,$B$4&lt;=25,MOD($B$4,1)=0),IF(INDEX(Suscripciones!P8:P507,($B$4-1)*20+5)=0,"",IF(INDEX(Suscripciones!O8:O507,($B$4-1)*20+5)="","",INDEX(Suscripciones!O8:O507,($B$4-1)*20+5))),"Revisa página")</f>
        <v/>
      </c>
    </row>
    <row r="13" customFormat="false" ht="26" hidden="false" customHeight="true" outlineLevel="0" collapsed="false">
      <c r="A13" s="19" t="str">
        <f aca="false">IF(AND(ISNUMBER($B$4),$B$4&gt;=1,$B$4&lt;=25,MOD($B$4,1)=0),IF(INDEX(Suscripciones!P8:P507,($B$4-1)*20+6)=0,"",IF(INDEX(Suscripciones!A8:A507,($B$4-1)*20+6)="","",INDEX(Suscripciones!A8:A507,($B$4-1)*20+6))),"Revisa página")</f>
        <v/>
      </c>
      <c r="B13" s="19" t="str">
        <f aca="false">IF(AND(ISNUMBER($B$4),$B$4&gt;=1,$B$4&lt;=25,MOD($B$4,1)=0),IF(INDEX(Suscripciones!P8:P507,($B$4-1)*20+6)=0,"",IF(INDEX(Suscripciones!B8:B507,($B$4-1)*20+6)="","",INDEX(Suscripciones!B8:B507,($B$4-1)*20+6))),"Revisa página")</f>
        <v/>
      </c>
      <c r="C13" s="19" t="str">
        <f aca="false">IF(AND(ISNUMBER($B$4),$B$4&gt;=1,$B$4&lt;=25,MOD($B$4,1)=0),IF(INDEX(Suscripciones!P8:P507,($B$4-1)*20+6)=0,"",IF(INDEX(Suscripciones!C8:C507,($B$4-1)*20+6)="","",INDEX(Suscripciones!C8:C507,($B$4-1)*20+6))),"Revisa página")</f>
        <v/>
      </c>
      <c r="D13" s="20" t="str">
        <f aca="false">IF(AND(ISNUMBER($B$4),$B$4&gt;=1,$B$4&lt;=25,MOD($B$4,1)=0),IF(INDEX(Suscripciones!P8:P507,($B$4-1)*20+6)=0,"",IF(INDEX(Suscripciones!D8:D507,($B$4-1)*20+6)="","",INDEX(Suscripciones!D8:D507,($B$4-1)*20+6))),"Revisa página")</f>
        <v/>
      </c>
      <c r="E13" s="19" t="str">
        <f aca="false">IF(AND(ISNUMBER($B$4),$B$4&gt;=1,$B$4&lt;=25,MOD($B$4,1)=0),IF(INDEX(Suscripciones!P8:P507,($B$4-1)*20+6)=0,"",IF(INDEX(Suscripciones!E8:E507,($B$4-1)*20+6)="","",INDEX(Suscripciones!E8:E507,($B$4-1)*20+6))),"Revisa página")</f>
        <v/>
      </c>
      <c r="F13" s="19" t="str">
        <f aca="false">IF(AND(ISNUMBER($B$4),$B$4&gt;=1,$B$4&lt;=25,MOD($B$4,1)=0),IF(INDEX(Suscripciones!P8:P507,($B$4-1)*20+6)=0,"",IF(INDEX(Suscripciones!F8:F507,($B$4-1)*20+6)="","",INDEX(Suscripciones!F8:F507,($B$4-1)*20+6))),"Revisa página")</f>
        <v/>
      </c>
      <c r="G13" s="19" t="str">
        <f aca="false">IF(AND(ISNUMBER($B$4),$B$4&gt;=1,$B$4&lt;=25,MOD($B$4,1)=0),IF(INDEX(Suscripciones!P8:P507,($B$4-1)*20+6)=0,"",IF(INDEX(Suscripciones!H8:H507,($B$4-1)*20+6)="","",INDEX(Suscripciones!H8:H507,($B$4-1)*20+6))),"Revisa página")</f>
        <v/>
      </c>
      <c r="H13" s="19" t="str">
        <f aca="false">IF(AND(ISNUMBER($B$4),$B$4&gt;=1,$B$4&lt;=25,MOD($B$4,1)=0),IF(INDEX(Suscripciones!P8:P507,($B$4-1)*20+6)=0,"",IF(INDEX(Suscripciones!I8:I507,($B$4-1)*20+6)="","",INDEX(Suscripciones!I8:I507,($B$4-1)*20+6))),"Revisa página")</f>
        <v/>
      </c>
      <c r="I13" s="19" t="str">
        <f aca="false">IF(AND(ISNUMBER($B$4),$B$4&gt;=1,$B$4&lt;=25,MOD($B$4,1)=0),IF(INDEX(Suscripciones!P8:P507,($B$4-1)*20+6)=0,"",IF(INDEX(Suscripciones!J8:J507,($B$4-1)*20+6)="","",INDEX(Suscripciones!J8:J507,($B$4-1)*20+6))),"Revisa página")</f>
        <v/>
      </c>
      <c r="J13" s="20" t="str">
        <f aca="false">IF(AND(ISNUMBER($B$4),$B$4&gt;=1,$B$4&lt;=25,MOD($B$4,1)=0),IF(INDEX(Suscripciones!P8:P507,($B$4-1)*20+6)=0,"",IF(INDEX(Suscripciones!K8:K507,($B$4-1)*20+6)="","",INDEX(Suscripciones!K8:K507,($B$4-1)*20+6))),"Revisa página")</f>
        <v/>
      </c>
      <c r="K13" s="19" t="str">
        <f aca="false">IF(AND(ISNUMBER($B$4),$B$4&gt;=1,$B$4&lt;=25,MOD($B$4,1)=0),IF(INDEX(Suscripciones!P8:P507,($B$4-1)*20+6)=0,"",IF(INDEX(Suscripciones!M8:M507,($B$4-1)*20+6)="","",INDEX(Suscripciones!M8:M507,($B$4-1)*20+6))),"Revisa página")</f>
        <v/>
      </c>
      <c r="L13" s="19" t="str">
        <f aca="false">IF(AND(ISNUMBER($B$4),$B$4&gt;=1,$B$4&lt;=25,MOD($B$4,1)=0),IF(INDEX(Suscripciones!P8:P507,($B$4-1)*20+6)=0,"",IF(INDEX(Suscripciones!O8:O507,($B$4-1)*20+6)="","",INDEX(Suscripciones!O8:O507,($B$4-1)*20+6))),"Revisa página")</f>
        <v/>
      </c>
    </row>
    <row r="14" customFormat="false" ht="26" hidden="false" customHeight="true" outlineLevel="0" collapsed="false">
      <c r="A14" s="19" t="str">
        <f aca="false">IF(AND(ISNUMBER($B$4),$B$4&gt;=1,$B$4&lt;=25,MOD($B$4,1)=0),IF(INDEX(Suscripciones!P8:P507,($B$4-1)*20+7)=0,"",IF(INDEX(Suscripciones!A8:A507,($B$4-1)*20+7)="","",INDEX(Suscripciones!A8:A507,($B$4-1)*20+7))),"Revisa página")</f>
        <v/>
      </c>
      <c r="B14" s="19" t="str">
        <f aca="false">IF(AND(ISNUMBER($B$4),$B$4&gt;=1,$B$4&lt;=25,MOD($B$4,1)=0),IF(INDEX(Suscripciones!P8:P507,($B$4-1)*20+7)=0,"",IF(INDEX(Suscripciones!B8:B507,($B$4-1)*20+7)="","",INDEX(Suscripciones!B8:B507,($B$4-1)*20+7))),"Revisa página")</f>
        <v/>
      </c>
      <c r="C14" s="19" t="str">
        <f aca="false">IF(AND(ISNUMBER($B$4),$B$4&gt;=1,$B$4&lt;=25,MOD($B$4,1)=0),IF(INDEX(Suscripciones!P8:P507,($B$4-1)*20+7)=0,"",IF(INDEX(Suscripciones!C8:C507,($B$4-1)*20+7)="","",INDEX(Suscripciones!C8:C507,($B$4-1)*20+7))),"Revisa página")</f>
        <v/>
      </c>
      <c r="D14" s="20" t="str">
        <f aca="false">IF(AND(ISNUMBER($B$4),$B$4&gt;=1,$B$4&lt;=25,MOD($B$4,1)=0),IF(INDEX(Suscripciones!P8:P507,($B$4-1)*20+7)=0,"",IF(INDEX(Suscripciones!D8:D507,($B$4-1)*20+7)="","",INDEX(Suscripciones!D8:D507,($B$4-1)*20+7))),"Revisa página")</f>
        <v/>
      </c>
      <c r="E14" s="19" t="str">
        <f aca="false">IF(AND(ISNUMBER($B$4),$B$4&gt;=1,$B$4&lt;=25,MOD($B$4,1)=0),IF(INDEX(Suscripciones!P8:P507,($B$4-1)*20+7)=0,"",IF(INDEX(Suscripciones!E8:E507,($B$4-1)*20+7)="","",INDEX(Suscripciones!E8:E507,($B$4-1)*20+7))),"Revisa página")</f>
        <v/>
      </c>
      <c r="F14" s="19" t="str">
        <f aca="false">IF(AND(ISNUMBER($B$4),$B$4&gt;=1,$B$4&lt;=25,MOD($B$4,1)=0),IF(INDEX(Suscripciones!P8:P507,($B$4-1)*20+7)=0,"",IF(INDEX(Suscripciones!F8:F507,($B$4-1)*20+7)="","",INDEX(Suscripciones!F8:F507,($B$4-1)*20+7))),"Revisa página")</f>
        <v/>
      </c>
      <c r="G14" s="19" t="str">
        <f aca="false">IF(AND(ISNUMBER($B$4),$B$4&gt;=1,$B$4&lt;=25,MOD($B$4,1)=0),IF(INDEX(Suscripciones!P8:P507,($B$4-1)*20+7)=0,"",IF(INDEX(Suscripciones!H8:H507,($B$4-1)*20+7)="","",INDEX(Suscripciones!H8:H507,($B$4-1)*20+7))),"Revisa página")</f>
        <v/>
      </c>
      <c r="H14" s="19" t="str">
        <f aca="false">IF(AND(ISNUMBER($B$4),$B$4&gt;=1,$B$4&lt;=25,MOD($B$4,1)=0),IF(INDEX(Suscripciones!P8:P507,($B$4-1)*20+7)=0,"",IF(INDEX(Suscripciones!I8:I507,($B$4-1)*20+7)="","",INDEX(Suscripciones!I8:I507,($B$4-1)*20+7))),"Revisa página")</f>
        <v/>
      </c>
      <c r="I14" s="19" t="str">
        <f aca="false">IF(AND(ISNUMBER($B$4),$B$4&gt;=1,$B$4&lt;=25,MOD($B$4,1)=0),IF(INDEX(Suscripciones!P8:P507,($B$4-1)*20+7)=0,"",IF(INDEX(Suscripciones!J8:J507,($B$4-1)*20+7)="","",INDEX(Suscripciones!J8:J507,($B$4-1)*20+7))),"Revisa página")</f>
        <v/>
      </c>
      <c r="J14" s="20" t="str">
        <f aca="false">IF(AND(ISNUMBER($B$4),$B$4&gt;=1,$B$4&lt;=25,MOD($B$4,1)=0),IF(INDEX(Suscripciones!P8:P507,($B$4-1)*20+7)=0,"",IF(INDEX(Suscripciones!K8:K507,($B$4-1)*20+7)="","",INDEX(Suscripciones!K8:K507,($B$4-1)*20+7))),"Revisa página")</f>
        <v/>
      </c>
      <c r="K14" s="19" t="str">
        <f aca="false">IF(AND(ISNUMBER($B$4),$B$4&gt;=1,$B$4&lt;=25,MOD($B$4,1)=0),IF(INDEX(Suscripciones!P8:P507,($B$4-1)*20+7)=0,"",IF(INDEX(Suscripciones!M8:M507,($B$4-1)*20+7)="","",INDEX(Suscripciones!M8:M507,($B$4-1)*20+7))),"Revisa página")</f>
        <v/>
      </c>
      <c r="L14" s="19" t="str">
        <f aca="false">IF(AND(ISNUMBER($B$4),$B$4&gt;=1,$B$4&lt;=25,MOD($B$4,1)=0),IF(INDEX(Suscripciones!P8:P507,($B$4-1)*20+7)=0,"",IF(INDEX(Suscripciones!O8:O507,($B$4-1)*20+7)="","",INDEX(Suscripciones!O8:O507,($B$4-1)*20+7))),"Revisa página")</f>
        <v/>
      </c>
    </row>
    <row r="15" customFormat="false" ht="26" hidden="false" customHeight="true" outlineLevel="0" collapsed="false">
      <c r="A15" s="19" t="str">
        <f aca="false">IF(AND(ISNUMBER($B$4),$B$4&gt;=1,$B$4&lt;=25,MOD($B$4,1)=0),IF(INDEX(Suscripciones!P8:P507,($B$4-1)*20+8)=0,"",IF(INDEX(Suscripciones!A8:A507,($B$4-1)*20+8)="","",INDEX(Suscripciones!A8:A507,($B$4-1)*20+8))),"Revisa página")</f>
        <v/>
      </c>
      <c r="B15" s="19" t="str">
        <f aca="false">IF(AND(ISNUMBER($B$4),$B$4&gt;=1,$B$4&lt;=25,MOD($B$4,1)=0),IF(INDEX(Suscripciones!P8:P507,($B$4-1)*20+8)=0,"",IF(INDEX(Suscripciones!B8:B507,($B$4-1)*20+8)="","",INDEX(Suscripciones!B8:B507,($B$4-1)*20+8))),"Revisa página")</f>
        <v/>
      </c>
      <c r="C15" s="19" t="str">
        <f aca="false">IF(AND(ISNUMBER($B$4),$B$4&gt;=1,$B$4&lt;=25,MOD($B$4,1)=0),IF(INDEX(Suscripciones!P8:P507,($B$4-1)*20+8)=0,"",IF(INDEX(Suscripciones!C8:C507,($B$4-1)*20+8)="","",INDEX(Suscripciones!C8:C507,($B$4-1)*20+8))),"Revisa página")</f>
        <v/>
      </c>
      <c r="D15" s="20" t="str">
        <f aca="false">IF(AND(ISNUMBER($B$4),$B$4&gt;=1,$B$4&lt;=25,MOD($B$4,1)=0),IF(INDEX(Suscripciones!P8:P507,($B$4-1)*20+8)=0,"",IF(INDEX(Suscripciones!D8:D507,($B$4-1)*20+8)="","",INDEX(Suscripciones!D8:D507,($B$4-1)*20+8))),"Revisa página")</f>
        <v/>
      </c>
      <c r="E15" s="19" t="str">
        <f aca="false">IF(AND(ISNUMBER($B$4),$B$4&gt;=1,$B$4&lt;=25,MOD($B$4,1)=0),IF(INDEX(Suscripciones!P8:P507,($B$4-1)*20+8)=0,"",IF(INDEX(Suscripciones!E8:E507,($B$4-1)*20+8)="","",INDEX(Suscripciones!E8:E507,($B$4-1)*20+8))),"Revisa página")</f>
        <v/>
      </c>
      <c r="F15" s="19" t="str">
        <f aca="false">IF(AND(ISNUMBER($B$4),$B$4&gt;=1,$B$4&lt;=25,MOD($B$4,1)=0),IF(INDEX(Suscripciones!P8:P507,($B$4-1)*20+8)=0,"",IF(INDEX(Suscripciones!F8:F507,($B$4-1)*20+8)="","",INDEX(Suscripciones!F8:F507,($B$4-1)*20+8))),"Revisa página")</f>
        <v/>
      </c>
      <c r="G15" s="19" t="str">
        <f aca="false">IF(AND(ISNUMBER($B$4),$B$4&gt;=1,$B$4&lt;=25,MOD($B$4,1)=0),IF(INDEX(Suscripciones!P8:P507,($B$4-1)*20+8)=0,"",IF(INDEX(Suscripciones!H8:H507,($B$4-1)*20+8)="","",INDEX(Suscripciones!H8:H507,($B$4-1)*20+8))),"Revisa página")</f>
        <v/>
      </c>
      <c r="H15" s="19" t="str">
        <f aca="false">IF(AND(ISNUMBER($B$4),$B$4&gt;=1,$B$4&lt;=25,MOD($B$4,1)=0),IF(INDEX(Suscripciones!P8:P507,($B$4-1)*20+8)=0,"",IF(INDEX(Suscripciones!I8:I507,($B$4-1)*20+8)="","",INDEX(Suscripciones!I8:I507,($B$4-1)*20+8))),"Revisa página")</f>
        <v/>
      </c>
      <c r="I15" s="19" t="str">
        <f aca="false">IF(AND(ISNUMBER($B$4),$B$4&gt;=1,$B$4&lt;=25,MOD($B$4,1)=0),IF(INDEX(Suscripciones!P8:P507,($B$4-1)*20+8)=0,"",IF(INDEX(Suscripciones!J8:J507,($B$4-1)*20+8)="","",INDEX(Suscripciones!J8:J507,($B$4-1)*20+8))),"Revisa página")</f>
        <v/>
      </c>
      <c r="J15" s="20" t="str">
        <f aca="false">IF(AND(ISNUMBER($B$4),$B$4&gt;=1,$B$4&lt;=25,MOD($B$4,1)=0),IF(INDEX(Suscripciones!P8:P507,($B$4-1)*20+8)=0,"",IF(INDEX(Suscripciones!K8:K507,($B$4-1)*20+8)="","",INDEX(Suscripciones!K8:K507,($B$4-1)*20+8))),"Revisa página")</f>
        <v/>
      </c>
      <c r="K15" s="19" t="str">
        <f aca="false">IF(AND(ISNUMBER($B$4),$B$4&gt;=1,$B$4&lt;=25,MOD($B$4,1)=0),IF(INDEX(Suscripciones!P8:P507,($B$4-1)*20+8)=0,"",IF(INDEX(Suscripciones!M8:M507,($B$4-1)*20+8)="","",INDEX(Suscripciones!M8:M507,($B$4-1)*20+8))),"Revisa página")</f>
        <v/>
      </c>
      <c r="L15" s="19" t="str">
        <f aca="false">IF(AND(ISNUMBER($B$4),$B$4&gt;=1,$B$4&lt;=25,MOD($B$4,1)=0),IF(INDEX(Suscripciones!P8:P507,($B$4-1)*20+8)=0,"",IF(INDEX(Suscripciones!O8:O507,($B$4-1)*20+8)="","",INDEX(Suscripciones!O8:O507,($B$4-1)*20+8))),"Revisa página")</f>
        <v/>
      </c>
    </row>
    <row r="16" customFormat="false" ht="26" hidden="false" customHeight="true" outlineLevel="0" collapsed="false">
      <c r="A16" s="19" t="str">
        <f aca="false">IF(AND(ISNUMBER($B$4),$B$4&gt;=1,$B$4&lt;=25,MOD($B$4,1)=0),IF(INDEX(Suscripciones!P8:P507,($B$4-1)*20+9)=0,"",IF(INDEX(Suscripciones!A8:A507,($B$4-1)*20+9)="","",INDEX(Suscripciones!A8:A507,($B$4-1)*20+9))),"Revisa página")</f>
        <v/>
      </c>
      <c r="B16" s="19" t="str">
        <f aca="false">IF(AND(ISNUMBER($B$4),$B$4&gt;=1,$B$4&lt;=25,MOD($B$4,1)=0),IF(INDEX(Suscripciones!P8:P507,($B$4-1)*20+9)=0,"",IF(INDEX(Suscripciones!B8:B507,($B$4-1)*20+9)="","",INDEX(Suscripciones!B8:B507,($B$4-1)*20+9))),"Revisa página")</f>
        <v/>
      </c>
      <c r="C16" s="19" t="str">
        <f aca="false">IF(AND(ISNUMBER($B$4),$B$4&gt;=1,$B$4&lt;=25,MOD($B$4,1)=0),IF(INDEX(Suscripciones!P8:P507,($B$4-1)*20+9)=0,"",IF(INDEX(Suscripciones!C8:C507,($B$4-1)*20+9)="","",INDEX(Suscripciones!C8:C507,($B$4-1)*20+9))),"Revisa página")</f>
        <v/>
      </c>
      <c r="D16" s="20" t="str">
        <f aca="false">IF(AND(ISNUMBER($B$4),$B$4&gt;=1,$B$4&lt;=25,MOD($B$4,1)=0),IF(INDEX(Suscripciones!P8:P507,($B$4-1)*20+9)=0,"",IF(INDEX(Suscripciones!D8:D507,($B$4-1)*20+9)="","",INDEX(Suscripciones!D8:D507,($B$4-1)*20+9))),"Revisa página")</f>
        <v/>
      </c>
      <c r="E16" s="19" t="str">
        <f aca="false">IF(AND(ISNUMBER($B$4),$B$4&gt;=1,$B$4&lt;=25,MOD($B$4,1)=0),IF(INDEX(Suscripciones!P8:P507,($B$4-1)*20+9)=0,"",IF(INDEX(Suscripciones!E8:E507,($B$4-1)*20+9)="","",INDEX(Suscripciones!E8:E507,($B$4-1)*20+9))),"Revisa página")</f>
        <v/>
      </c>
      <c r="F16" s="19" t="str">
        <f aca="false">IF(AND(ISNUMBER($B$4),$B$4&gt;=1,$B$4&lt;=25,MOD($B$4,1)=0),IF(INDEX(Suscripciones!P8:P507,($B$4-1)*20+9)=0,"",IF(INDEX(Suscripciones!F8:F507,($B$4-1)*20+9)="","",INDEX(Suscripciones!F8:F507,($B$4-1)*20+9))),"Revisa página")</f>
        <v/>
      </c>
      <c r="G16" s="19" t="str">
        <f aca="false">IF(AND(ISNUMBER($B$4),$B$4&gt;=1,$B$4&lt;=25,MOD($B$4,1)=0),IF(INDEX(Suscripciones!P8:P507,($B$4-1)*20+9)=0,"",IF(INDEX(Suscripciones!H8:H507,($B$4-1)*20+9)="","",INDEX(Suscripciones!H8:H507,($B$4-1)*20+9))),"Revisa página")</f>
        <v/>
      </c>
      <c r="H16" s="19" t="str">
        <f aca="false">IF(AND(ISNUMBER($B$4),$B$4&gt;=1,$B$4&lt;=25,MOD($B$4,1)=0),IF(INDEX(Suscripciones!P8:P507,($B$4-1)*20+9)=0,"",IF(INDEX(Suscripciones!I8:I507,($B$4-1)*20+9)="","",INDEX(Suscripciones!I8:I507,($B$4-1)*20+9))),"Revisa página")</f>
        <v/>
      </c>
      <c r="I16" s="19" t="str">
        <f aca="false">IF(AND(ISNUMBER($B$4),$B$4&gt;=1,$B$4&lt;=25,MOD($B$4,1)=0),IF(INDEX(Suscripciones!P8:P507,($B$4-1)*20+9)=0,"",IF(INDEX(Suscripciones!J8:J507,($B$4-1)*20+9)="","",INDEX(Suscripciones!J8:J507,($B$4-1)*20+9))),"Revisa página")</f>
        <v/>
      </c>
      <c r="J16" s="20" t="str">
        <f aca="false">IF(AND(ISNUMBER($B$4),$B$4&gt;=1,$B$4&lt;=25,MOD($B$4,1)=0),IF(INDEX(Suscripciones!P8:P507,($B$4-1)*20+9)=0,"",IF(INDEX(Suscripciones!K8:K507,($B$4-1)*20+9)="","",INDEX(Suscripciones!K8:K507,($B$4-1)*20+9))),"Revisa página")</f>
        <v/>
      </c>
      <c r="K16" s="19" t="str">
        <f aca="false">IF(AND(ISNUMBER($B$4),$B$4&gt;=1,$B$4&lt;=25,MOD($B$4,1)=0),IF(INDEX(Suscripciones!P8:P507,($B$4-1)*20+9)=0,"",IF(INDEX(Suscripciones!M8:M507,($B$4-1)*20+9)="","",INDEX(Suscripciones!M8:M507,($B$4-1)*20+9))),"Revisa página")</f>
        <v/>
      </c>
      <c r="L16" s="19" t="str">
        <f aca="false">IF(AND(ISNUMBER($B$4),$B$4&gt;=1,$B$4&lt;=25,MOD($B$4,1)=0),IF(INDEX(Suscripciones!P8:P507,($B$4-1)*20+9)=0,"",IF(INDEX(Suscripciones!O8:O507,($B$4-1)*20+9)="","",INDEX(Suscripciones!O8:O507,($B$4-1)*20+9))),"Revisa página")</f>
        <v/>
      </c>
    </row>
    <row r="17" customFormat="false" ht="26" hidden="false" customHeight="true" outlineLevel="0" collapsed="false">
      <c r="A17" s="19" t="str">
        <f aca="false">IF(AND(ISNUMBER($B$4),$B$4&gt;=1,$B$4&lt;=25,MOD($B$4,1)=0),IF(INDEX(Suscripciones!P8:P507,($B$4-1)*20+10)=0,"",IF(INDEX(Suscripciones!A8:A507,($B$4-1)*20+10)="","",INDEX(Suscripciones!A8:A507,($B$4-1)*20+10))),"Revisa página")</f>
        <v/>
      </c>
      <c r="B17" s="19" t="str">
        <f aca="false">IF(AND(ISNUMBER($B$4),$B$4&gt;=1,$B$4&lt;=25,MOD($B$4,1)=0),IF(INDEX(Suscripciones!P8:P507,($B$4-1)*20+10)=0,"",IF(INDEX(Suscripciones!B8:B507,($B$4-1)*20+10)="","",INDEX(Suscripciones!B8:B507,($B$4-1)*20+10))),"Revisa página")</f>
        <v/>
      </c>
      <c r="C17" s="19" t="str">
        <f aca="false">IF(AND(ISNUMBER($B$4),$B$4&gt;=1,$B$4&lt;=25,MOD($B$4,1)=0),IF(INDEX(Suscripciones!P8:P507,($B$4-1)*20+10)=0,"",IF(INDEX(Suscripciones!C8:C507,($B$4-1)*20+10)="","",INDEX(Suscripciones!C8:C507,($B$4-1)*20+10))),"Revisa página")</f>
        <v/>
      </c>
      <c r="D17" s="20" t="str">
        <f aca="false">IF(AND(ISNUMBER($B$4),$B$4&gt;=1,$B$4&lt;=25,MOD($B$4,1)=0),IF(INDEX(Suscripciones!P8:P507,($B$4-1)*20+10)=0,"",IF(INDEX(Suscripciones!D8:D507,($B$4-1)*20+10)="","",INDEX(Suscripciones!D8:D507,($B$4-1)*20+10))),"Revisa página")</f>
        <v/>
      </c>
      <c r="E17" s="19" t="str">
        <f aca="false">IF(AND(ISNUMBER($B$4),$B$4&gt;=1,$B$4&lt;=25,MOD($B$4,1)=0),IF(INDEX(Suscripciones!P8:P507,($B$4-1)*20+10)=0,"",IF(INDEX(Suscripciones!E8:E507,($B$4-1)*20+10)="","",INDEX(Suscripciones!E8:E507,($B$4-1)*20+10))),"Revisa página")</f>
        <v/>
      </c>
      <c r="F17" s="19" t="str">
        <f aca="false">IF(AND(ISNUMBER($B$4),$B$4&gt;=1,$B$4&lt;=25,MOD($B$4,1)=0),IF(INDEX(Suscripciones!P8:P507,($B$4-1)*20+10)=0,"",IF(INDEX(Suscripciones!F8:F507,($B$4-1)*20+10)="","",INDEX(Suscripciones!F8:F507,($B$4-1)*20+10))),"Revisa página")</f>
        <v/>
      </c>
      <c r="G17" s="19" t="str">
        <f aca="false">IF(AND(ISNUMBER($B$4),$B$4&gt;=1,$B$4&lt;=25,MOD($B$4,1)=0),IF(INDEX(Suscripciones!P8:P507,($B$4-1)*20+10)=0,"",IF(INDEX(Suscripciones!H8:H507,($B$4-1)*20+10)="","",INDEX(Suscripciones!H8:H507,($B$4-1)*20+10))),"Revisa página")</f>
        <v/>
      </c>
      <c r="H17" s="19" t="str">
        <f aca="false">IF(AND(ISNUMBER($B$4),$B$4&gt;=1,$B$4&lt;=25,MOD($B$4,1)=0),IF(INDEX(Suscripciones!P8:P507,($B$4-1)*20+10)=0,"",IF(INDEX(Suscripciones!I8:I507,($B$4-1)*20+10)="","",INDEX(Suscripciones!I8:I507,($B$4-1)*20+10))),"Revisa página")</f>
        <v/>
      </c>
      <c r="I17" s="19" t="str">
        <f aca="false">IF(AND(ISNUMBER($B$4),$B$4&gt;=1,$B$4&lt;=25,MOD($B$4,1)=0),IF(INDEX(Suscripciones!P8:P507,($B$4-1)*20+10)=0,"",IF(INDEX(Suscripciones!J8:J507,($B$4-1)*20+10)="","",INDEX(Suscripciones!J8:J507,($B$4-1)*20+10))),"Revisa página")</f>
        <v/>
      </c>
      <c r="J17" s="20" t="str">
        <f aca="false">IF(AND(ISNUMBER($B$4),$B$4&gt;=1,$B$4&lt;=25,MOD($B$4,1)=0),IF(INDEX(Suscripciones!P8:P507,($B$4-1)*20+10)=0,"",IF(INDEX(Suscripciones!K8:K507,($B$4-1)*20+10)="","",INDEX(Suscripciones!K8:K507,($B$4-1)*20+10))),"Revisa página")</f>
        <v/>
      </c>
      <c r="K17" s="19" t="str">
        <f aca="false">IF(AND(ISNUMBER($B$4),$B$4&gt;=1,$B$4&lt;=25,MOD($B$4,1)=0),IF(INDEX(Suscripciones!P8:P507,($B$4-1)*20+10)=0,"",IF(INDEX(Suscripciones!M8:M507,($B$4-1)*20+10)="","",INDEX(Suscripciones!M8:M507,($B$4-1)*20+10))),"Revisa página")</f>
        <v/>
      </c>
      <c r="L17" s="19" t="str">
        <f aca="false">IF(AND(ISNUMBER($B$4),$B$4&gt;=1,$B$4&lt;=25,MOD($B$4,1)=0),IF(INDEX(Suscripciones!P8:P507,($B$4-1)*20+10)=0,"",IF(INDEX(Suscripciones!O8:O507,($B$4-1)*20+10)="","",INDEX(Suscripciones!O8:O507,($B$4-1)*20+10))),"Revisa página")</f>
        <v/>
      </c>
    </row>
    <row r="18" customFormat="false" ht="26" hidden="false" customHeight="true" outlineLevel="0" collapsed="false">
      <c r="A18" s="19" t="str">
        <f aca="false">IF(AND(ISNUMBER($B$4),$B$4&gt;=1,$B$4&lt;=25,MOD($B$4,1)=0),IF(INDEX(Suscripciones!P8:P507,($B$4-1)*20+11)=0,"",IF(INDEX(Suscripciones!A8:A507,($B$4-1)*20+11)="","",INDEX(Suscripciones!A8:A507,($B$4-1)*20+11))),"Revisa página")</f>
        <v/>
      </c>
      <c r="B18" s="19" t="str">
        <f aca="false">IF(AND(ISNUMBER($B$4),$B$4&gt;=1,$B$4&lt;=25,MOD($B$4,1)=0),IF(INDEX(Suscripciones!P8:P507,($B$4-1)*20+11)=0,"",IF(INDEX(Suscripciones!B8:B507,($B$4-1)*20+11)="","",INDEX(Suscripciones!B8:B507,($B$4-1)*20+11))),"Revisa página")</f>
        <v/>
      </c>
      <c r="C18" s="19" t="str">
        <f aca="false">IF(AND(ISNUMBER($B$4),$B$4&gt;=1,$B$4&lt;=25,MOD($B$4,1)=0),IF(INDEX(Suscripciones!P8:P507,($B$4-1)*20+11)=0,"",IF(INDEX(Suscripciones!C8:C507,($B$4-1)*20+11)="","",INDEX(Suscripciones!C8:C507,($B$4-1)*20+11))),"Revisa página")</f>
        <v/>
      </c>
      <c r="D18" s="20" t="str">
        <f aca="false">IF(AND(ISNUMBER($B$4),$B$4&gt;=1,$B$4&lt;=25,MOD($B$4,1)=0),IF(INDEX(Suscripciones!P8:P507,($B$4-1)*20+11)=0,"",IF(INDEX(Suscripciones!D8:D507,($B$4-1)*20+11)="","",INDEX(Suscripciones!D8:D507,($B$4-1)*20+11))),"Revisa página")</f>
        <v/>
      </c>
      <c r="E18" s="19" t="str">
        <f aca="false">IF(AND(ISNUMBER($B$4),$B$4&gt;=1,$B$4&lt;=25,MOD($B$4,1)=0),IF(INDEX(Suscripciones!P8:P507,($B$4-1)*20+11)=0,"",IF(INDEX(Suscripciones!E8:E507,($B$4-1)*20+11)="","",INDEX(Suscripciones!E8:E507,($B$4-1)*20+11))),"Revisa página")</f>
        <v/>
      </c>
      <c r="F18" s="19" t="str">
        <f aca="false">IF(AND(ISNUMBER($B$4),$B$4&gt;=1,$B$4&lt;=25,MOD($B$4,1)=0),IF(INDEX(Suscripciones!P8:P507,($B$4-1)*20+11)=0,"",IF(INDEX(Suscripciones!F8:F507,($B$4-1)*20+11)="","",INDEX(Suscripciones!F8:F507,($B$4-1)*20+11))),"Revisa página")</f>
        <v/>
      </c>
      <c r="G18" s="19" t="str">
        <f aca="false">IF(AND(ISNUMBER($B$4),$B$4&gt;=1,$B$4&lt;=25,MOD($B$4,1)=0),IF(INDEX(Suscripciones!P8:P507,($B$4-1)*20+11)=0,"",IF(INDEX(Suscripciones!H8:H507,($B$4-1)*20+11)="","",INDEX(Suscripciones!H8:H507,($B$4-1)*20+11))),"Revisa página")</f>
        <v/>
      </c>
      <c r="H18" s="19" t="str">
        <f aca="false">IF(AND(ISNUMBER($B$4),$B$4&gt;=1,$B$4&lt;=25,MOD($B$4,1)=0),IF(INDEX(Suscripciones!P8:P507,($B$4-1)*20+11)=0,"",IF(INDEX(Suscripciones!I8:I507,($B$4-1)*20+11)="","",INDEX(Suscripciones!I8:I507,($B$4-1)*20+11))),"Revisa página")</f>
        <v/>
      </c>
      <c r="I18" s="19" t="str">
        <f aca="false">IF(AND(ISNUMBER($B$4),$B$4&gt;=1,$B$4&lt;=25,MOD($B$4,1)=0),IF(INDEX(Suscripciones!P8:P507,($B$4-1)*20+11)=0,"",IF(INDEX(Suscripciones!J8:J507,($B$4-1)*20+11)="","",INDEX(Suscripciones!J8:J507,($B$4-1)*20+11))),"Revisa página")</f>
        <v/>
      </c>
      <c r="J18" s="20" t="str">
        <f aca="false">IF(AND(ISNUMBER($B$4),$B$4&gt;=1,$B$4&lt;=25,MOD($B$4,1)=0),IF(INDEX(Suscripciones!P8:P507,($B$4-1)*20+11)=0,"",IF(INDEX(Suscripciones!K8:K507,($B$4-1)*20+11)="","",INDEX(Suscripciones!K8:K507,($B$4-1)*20+11))),"Revisa página")</f>
        <v/>
      </c>
      <c r="K18" s="19" t="str">
        <f aca="false">IF(AND(ISNUMBER($B$4),$B$4&gt;=1,$B$4&lt;=25,MOD($B$4,1)=0),IF(INDEX(Suscripciones!P8:P507,($B$4-1)*20+11)=0,"",IF(INDEX(Suscripciones!M8:M507,($B$4-1)*20+11)="","",INDEX(Suscripciones!M8:M507,($B$4-1)*20+11))),"Revisa página")</f>
        <v/>
      </c>
      <c r="L18" s="19" t="str">
        <f aca="false">IF(AND(ISNUMBER($B$4),$B$4&gt;=1,$B$4&lt;=25,MOD($B$4,1)=0),IF(INDEX(Suscripciones!P8:P507,($B$4-1)*20+11)=0,"",IF(INDEX(Suscripciones!O8:O507,($B$4-1)*20+11)="","",INDEX(Suscripciones!O8:O507,($B$4-1)*20+11))),"Revisa página")</f>
        <v/>
      </c>
    </row>
    <row r="19" customFormat="false" ht="26" hidden="false" customHeight="true" outlineLevel="0" collapsed="false">
      <c r="A19" s="19" t="str">
        <f aca="false">IF(AND(ISNUMBER($B$4),$B$4&gt;=1,$B$4&lt;=25,MOD($B$4,1)=0),IF(INDEX(Suscripciones!P8:P507,($B$4-1)*20+12)=0,"",IF(INDEX(Suscripciones!A8:A507,($B$4-1)*20+12)="","",INDEX(Suscripciones!A8:A507,($B$4-1)*20+12))),"Revisa página")</f>
        <v/>
      </c>
      <c r="B19" s="19" t="str">
        <f aca="false">IF(AND(ISNUMBER($B$4),$B$4&gt;=1,$B$4&lt;=25,MOD($B$4,1)=0),IF(INDEX(Suscripciones!P8:P507,($B$4-1)*20+12)=0,"",IF(INDEX(Suscripciones!B8:B507,($B$4-1)*20+12)="","",INDEX(Suscripciones!B8:B507,($B$4-1)*20+12))),"Revisa página")</f>
        <v/>
      </c>
      <c r="C19" s="19" t="str">
        <f aca="false">IF(AND(ISNUMBER($B$4),$B$4&gt;=1,$B$4&lt;=25,MOD($B$4,1)=0),IF(INDEX(Suscripciones!P8:P507,($B$4-1)*20+12)=0,"",IF(INDEX(Suscripciones!C8:C507,($B$4-1)*20+12)="","",INDEX(Suscripciones!C8:C507,($B$4-1)*20+12))),"Revisa página")</f>
        <v/>
      </c>
      <c r="D19" s="20" t="str">
        <f aca="false">IF(AND(ISNUMBER($B$4),$B$4&gt;=1,$B$4&lt;=25,MOD($B$4,1)=0),IF(INDEX(Suscripciones!P8:P507,($B$4-1)*20+12)=0,"",IF(INDEX(Suscripciones!D8:D507,($B$4-1)*20+12)="","",INDEX(Suscripciones!D8:D507,($B$4-1)*20+12))),"Revisa página")</f>
        <v/>
      </c>
      <c r="E19" s="19" t="str">
        <f aca="false">IF(AND(ISNUMBER($B$4),$B$4&gt;=1,$B$4&lt;=25,MOD($B$4,1)=0),IF(INDEX(Suscripciones!P8:P507,($B$4-1)*20+12)=0,"",IF(INDEX(Suscripciones!E8:E507,($B$4-1)*20+12)="","",INDEX(Suscripciones!E8:E507,($B$4-1)*20+12))),"Revisa página")</f>
        <v/>
      </c>
      <c r="F19" s="19" t="str">
        <f aca="false">IF(AND(ISNUMBER($B$4),$B$4&gt;=1,$B$4&lt;=25,MOD($B$4,1)=0),IF(INDEX(Suscripciones!P8:P507,($B$4-1)*20+12)=0,"",IF(INDEX(Suscripciones!F8:F507,($B$4-1)*20+12)="","",INDEX(Suscripciones!F8:F507,($B$4-1)*20+12))),"Revisa página")</f>
        <v/>
      </c>
      <c r="G19" s="19" t="str">
        <f aca="false">IF(AND(ISNUMBER($B$4),$B$4&gt;=1,$B$4&lt;=25,MOD($B$4,1)=0),IF(INDEX(Suscripciones!P8:P507,($B$4-1)*20+12)=0,"",IF(INDEX(Suscripciones!H8:H507,($B$4-1)*20+12)="","",INDEX(Suscripciones!H8:H507,($B$4-1)*20+12))),"Revisa página")</f>
        <v/>
      </c>
      <c r="H19" s="19" t="str">
        <f aca="false">IF(AND(ISNUMBER($B$4),$B$4&gt;=1,$B$4&lt;=25,MOD($B$4,1)=0),IF(INDEX(Suscripciones!P8:P507,($B$4-1)*20+12)=0,"",IF(INDEX(Suscripciones!I8:I507,($B$4-1)*20+12)="","",INDEX(Suscripciones!I8:I507,($B$4-1)*20+12))),"Revisa página")</f>
        <v/>
      </c>
      <c r="I19" s="19" t="str">
        <f aca="false">IF(AND(ISNUMBER($B$4),$B$4&gt;=1,$B$4&lt;=25,MOD($B$4,1)=0),IF(INDEX(Suscripciones!P8:P507,($B$4-1)*20+12)=0,"",IF(INDEX(Suscripciones!J8:J507,($B$4-1)*20+12)="","",INDEX(Suscripciones!J8:J507,($B$4-1)*20+12))),"Revisa página")</f>
        <v/>
      </c>
      <c r="J19" s="20" t="str">
        <f aca="false">IF(AND(ISNUMBER($B$4),$B$4&gt;=1,$B$4&lt;=25,MOD($B$4,1)=0),IF(INDEX(Suscripciones!P8:P507,($B$4-1)*20+12)=0,"",IF(INDEX(Suscripciones!K8:K507,($B$4-1)*20+12)="","",INDEX(Suscripciones!K8:K507,($B$4-1)*20+12))),"Revisa página")</f>
        <v/>
      </c>
      <c r="K19" s="19" t="str">
        <f aca="false">IF(AND(ISNUMBER($B$4),$B$4&gt;=1,$B$4&lt;=25,MOD($B$4,1)=0),IF(INDEX(Suscripciones!P8:P507,($B$4-1)*20+12)=0,"",IF(INDEX(Suscripciones!M8:M507,($B$4-1)*20+12)="","",INDEX(Suscripciones!M8:M507,($B$4-1)*20+12))),"Revisa página")</f>
        <v/>
      </c>
      <c r="L19" s="19" t="str">
        <f aca="false">IF(AND(ISNUMBER($B$4),$B$4&gt;=1,$B$4&lt;=25,MOD($B$4,1)=0),IF(INDEX(Suscripciones!P8:P507,($B$4-1)*20+12)=0,"",IF(INDEX(Suscripciones!O8:O507,($B$4-1)*20+12)="","",INDEX(Suscripciones!O8:O507,($B$4-1)*20+12))),"Revisa página")</f>
        <v/>
      </c>
    </row>
    <row r="20" customFormat="false" ht="26" hidden="false" customHeight="true" outlineLevel="0" collapsed="false">
      <c r="A20" s="19" t="str">
        <f aca="false">IF(AND(ISNUMBER($B$4),$B$4&gt;=1,$B$4&lt;=25,MOD($B$4,1)=0),IF(INDEX(Suscripciones!P8:P507,($B$4-1)*20+13)=0,"",IF(INDEX(Suscripciones!A8:A507,($B$4-1)*20+13)="","",INDEX(Suscripciones!A8:A507,($B$4-1)*20+13))),"Revisa página")</f>
        <v/>
      </c>
      <c r="B20" s="19" t="str">
        <f aca="false">IF(AND(ISNUMBER($B$4),$B$4&gt;=1,$B$4&lt;=25,MOD($B$4,1)=0),IF(INDEX(Suscripciones!P8:P507,($B$4-1)*20+13)=0,"",IF(INDEX(Suscripciones!B8:B507,($B$4-1)*20+13)="","",INDEX(Suscripciones!B8:B507,($B$4-1)*20+13))),"Revisa página")</f>
        <v/>
      </c>
      <c r="C20" s="19" t="str">
        <f aca="false">IF(AND(ISNUMBER($B$4),$B$4&gt;=1,$B$4&lt;=25,MOD($B$4,1)=0),IF(INDEX(Suscripciones!P8:P507,($B$4-1)*20+13)=0,"",IF(INDEX(Suscripciones!C8:C507,($B$4-1)*20+13)="","",INDEX(Suscripciones!C8:C507,($B$4-1)*20+13))),"Revisa página")</f>
        <v/>
      </c>
      <c r="D20" s="20" t="str">
        <f aca="false">IF(AND(ISNUMBER($B$4),$B$4&gt;=1,$B$4&lt;=25,MOD($B$4,1)=0),IF(INDEX(Suscripciones!P8:P507,($B$4-1)*20+13)=0,"",IF(INDEX(Suscripciones!D8:D507,($B$4-1)*20+13)="","",INDEX(Suscripciones!D8:D507,($B$4-1)*20+13))),"Revisa página")</f>
        <v/>
      </c>
      <c r="E20" s="19" t="str">
        <f aca="false">IF(AND(ISNUMBER($B$4),$B$4&gt;=1,$B$4&lt;=25,MOD($B$4,1)=0),IF(INDEX(Suscripciones!P8:P507,($B$4-1)*20+13)=0,"",IF(INDEX(Suscripciones!E8:E507,($B$4-1)*20+13)="","",INDEX(Suscripciones!E8:E507,($B$4-1)*20+13))),"Revisa página")</f>
        <v/>
      </c>
      <c r="F20" s="19" t="str">
        <f aca="false">IF(AND(ISNUMBER($B$4),$B$4&gt;=1,$B$4&lt;=25,MOD($B$4,1)=0),IF(INDEX(Suscripciones!P8:P507,($B$4-1)*20+13)=0,"",IF(INDEX(Suscripciones!F8:F507,($B$4-1)*20+13)="","",INDEX(Suscripciones!F8:F507,($B$4-1)*20+13))),"Revisa página")</f>
        <v/>
      </c>
      <c r="G20" s="19" t="str">
        <f aca="false">IF(AND(ISNUMBER($B$4),$B$4&gt;=1,$B$4&lt;=25,MOD($B$4,1)=0),IF(INDEX(Suscripciones!P8:P507,($B$4-1)*20+13)=0,"",IF(INDEX(Suscripciones!H8:H507,($B$4-1)*20+13)="","",INDEX(Suscripciones!H8:H507,($B$4-1)*20+13))),"Revisa página")</f>
        <v/>
      </c>
      <c r="H20" s="19" t="str">
        <f aca="false">IF(AND(ISNUMBER($B$4),$B$4&gt;=1,$B$4&lt;=25,MOD($B$4,1)=0),IF(INDEX(Suscripciones!P8:P507,($B$4-1)*20+13)=0,"",IF(INDEX(Suscripciones!I8:I507,($B$4-1)*20+13)="","",INDEX(Suscripciones!I8:I507,($B$4-1)*20+13))),"Revisa página")</f>
        <v/>
      </c>
      <c r="I20" s="19" t="str">
        <f aca="false">IF(AND(ISNUMBER($B$4),$B$4&gt;=1,$B$4&lt;=25,MOD($B$4,1)=0),IF(INDEX(Suscripciones!P8:P507,($B$4-1)*20+13)=0,"",IF(INDEX(Suscripciones!J8:J507,($B$4-1)*20+13)="","",INDEX(Suscripciones!J8:J507,($B$4-1)*20+13))),"Revisa página")</f>
        <v/>
      </c>
      <c r="J20" s="20" t="str">
        <f aca="false">IF(AND(ISNUMBER($B$4),$B$4&gt;=1,$B$4&lt;=25,MOD($B$4,1)=0),IF(INDEX(Suscripciones!P8:P507,($B$4-1)*20+13)=0,"",IF(INDEX(Suscripciones!K8:K507,($B$4-1)*20+13)="","",INDEX(Suscripciones!K8:K507,($B$4-1)*20+13))),"Revisa página")</f>
        <v/>
      </c>
      <c r="K20" s="19" t="str">
        <f aca="false">IF(AND(ISNUMBER($B$4),$B$4&gt;=1,$B$4&lt;=25,MOD($B$4,1)=0),IF(INDEX(Suscripciones!P8:P507,($B$4-1)*20+13)=0,"",IF(INDEX(Suscripciones!M8:M507,($B$4-1)*20+13)="","",INDEX(Suscripciones!M8:M507,($B$4-1)*20+13))),"Revisa página")</f>
        <v/>
      </c>
      <c r="L20" s="19" t="str">
        <f aca="false">IF(AND(ISNUMBER($B$4),$B$4&gt;=1,$B$4&lt;=25,MOD($B$4,1)=0),IF(INDEX(Suscripciones!P8:P507,($B$4-1)*20+13)=0,"",IF(INDEX(Suscripciones!O8:O507,($B$4-1)*20+13)="","",INDEX(Suscripciones!O8:O507,($B$4-1)*20+13))),"Revisa página")</f>
        <v/>
      </c>
    </row>
    <row r="21" customFormat="false" ht="26" hidden="false" customHeight="true" outlineLevel="0" collapsed="false">
      <c r="A21" s="19" t="str">
        <f aca="false">IF(AND(ISNUMBER($B$4),$B$4&gt;=1,$B$4&lt;=25,MOD($B$4,1)=0),IF(INDEX(Suscripciones!P8:P507,($B$4-1)*20+14)=0,"",IF(INDEX(Suscripciones!A8:A507,($B$4-1)*20+14)="","",INDEX(Suscripciones!A8:A507,($B$4-1)*20+14))),"Revisa página")</f>
        <v/>
      </c>
      <c r="B21" s="19" t="str">
        <f aca="false">IF(AND(ISNUMBER($B$4),$B$4&gt;=1,$B$4&lt;=25,MOD($B$4,1)=0),IF(INDEX(Suscripciones!P8:P507,($B$4-1)*20+14)=0,"",IF(INDEX(Suscripciones!B8:B507,($B$4-1)*20+14)="","",INDEX(Suscripciones!B8:B507,($B$4-1)*20+14))),"Revisa página")</f>
        <v/>
      </c>
      <c r="C21" s="19" t="str">
        <f aca="false">IF(AND(ISNUMBER($B$4),$B$4&gt;=1,$B$4&lt;=25,MOD($B$4,1)=0),IF(INDEX(Suscripciones!P8:P507,($B$4-1)*20+14)=0,"",IF(INDEX(Suscripciones!C8:C507,($B$4-1)*20+14)="","",INDEX(Suscripciones!C8:C507,($B$4-1)*20+14))),"Revisa página")</f>
        <v/>
      </c>
      <c r="D21" s="20" t="str">
        <f aca="false">IF(AND(ISNUMBER($B$4),$B$4&gt;=1,$B$4&lt;=25,MOD($B$4,1)=0),IF(INDEX(Suscripciones!P8:P507,($B$4-1)*20+14)=0,"",IF(INDEX(Suscripciones!D8:D507,($B$4-1)*20+14)="","",INDEX(Suscripciones!D8:D507,($B$4-1)*20+14))),"Revisa página")</f>
        <v/>
      </c>
      <c r="E21" s="19" t="str">
        <f aca="false">IF(AND(ISNUMBER($B$4),$B$4&gt;=1,$B$4&lt;=25,MOD($B$4,1)=0),IF(INDEX(Suscripciones!P8:P507,($B$4-1)*20+14)=0,"",IF(INDEX(Suscripciones!E8:E507,($B$4-1)*20+14)="","",INDEX(Suscripciones!E8:E507,($B$4-1)*20+14))),"Revisa página")</f>
        <v/>
      </c>
      <c r="F21" s="19" t="str">
        <f aca="false">IF(AND(ISNUMBER($B$4),$B$4&gt;=1,$B$4&lt;=25,MOD($B$4,1)=0),IF(INDEX(Suscripciones!P8:P507,($B$4-1)*20+14)=0,"",IF(INDEX(Suscripciones!F8:F507,($B$4-1)*20+14)="","",INDEX(Suscripciones!F8:F507,($B$4-1)*20+14))),"Revisa página")</f>
        <v/>
      </c>
      <c r="G21" s="19" t="str">
        <f aca="false">IF(AND(ISNUMBER($B$4),$B$4&gt;=1,$B$4&lt;=25,MOD($B$4,1)=0),IF(INDEX(Suscripciones!P8:P507,($B$4-1)*20+14)=0,"",IF(INDEX(Suscripciones!H8:H507,($B$4-1)*20+14)="","",INDEX(Suscripciones!H8:H507,($B$4-1)*20+14))),"Revisa página")</f>
        <v/>
      </c>
      <c r="H21" s="19" t="str">
        <f aca="false">IF(AND(ISNUMBER($B$4),$B$4&gt;=1,$B$4&lt;=25,MOD($B$4,1)=0),IF(INDEX(Suscripciones!P8:P507,($B$4-1)*20+14)=0,"",IF(INDEX(Suscripciones!I8:I507,($B$4-1)*20+14)="","",INDEX(Suscripciones!I8:I507,($B$4-1)*20+14))),"Revisa página")</f>
        <v/>
      </c>
      <c r="I21" s="19" t="str">
        <f aca="false">IF(AND(ISNUMBER($B$4),$B$4&gt;=1,$B$4&lt;=25,MOD($B$4,1)=0),IF(INDEX(Suscripciones!P8:P507,($B$4-1)*20+14)=0,"",IF(INDEX(Suscripciones!J8:J507,($B$4-1)*20+14)="","",INDEX(Suscripciones!J8:J507,($B$4-1)*20+14))),"Revisa página")</f>
        <v/>
      </c>
      <c r="J21" s="20" t="str">
        <f aca="false">IF(AND(ISNUMBER($B$4),$B$4&gt;=1,$B$4&lt;=25,MOD($B$4,1)=0),IF(INDEX(Suscripciones!P8:P507,($B$4-1)*20+14)=0,"",IF(INDEX(Suscripciones!K8:K507,($B$4-1)*20+14)="","",INDEX(Suscripciones!K8:K507,($B$4-1)*20+14))),"Revisa página")</f>
        <v/>
      </c>
      <c r="K21" s="19" t="str">
        <f aca="false">IF(AND(ISNUMBER($B$4),$B$4&gt;=1,$B$4&lt;=25,MOD($B$4,1)=0),IF(INDEX(Suscripciones!P8:P507,($B$4-1)*20+14)=0,"",IF(INDEX(Suscripciones!M8:M507,($B$4-1)*20+14)="","",INDEX(Suscripciones!M8:M507,($B$4-1)*20+14))),"Revisa página")</f>
        <v/>
      </c>
      <c r="L21" s="19" t="str">
        <f aca="false">IF(AND(ISNUMBER($B$4),$B$4&gt;=1,$B$4&lt;=25,MOD($B$4,1)=0),IF(INDEX(Suscripciones!P8:P507,($B$4-1)*20+14)=0,"",IF(INDEX(Suscripciones!O8:O507,($B$4-1)*20+14)="","",INDEX(Suscripciones!O8:O507,($B$4-1)*20+14))),"Revisa página")</f>
        <v/>
      </c>
    </row>
    <row r="22" customFormat="false" ht="26" hidden="false" customHeight="true" outlineLevel="0" collapsed="false">
      <c r="A22" s="19" t="str">
        <f aca="false">IF(AND(ISNUMBER($B$4),$B$4&gt;=1,$B$4&lt;=25,MOD($B$4,1)=0),IF(INDEX(Suscripciones!P8:P507,($B$4-1)*20+15)=0,"",IF(INDEX(Suscripciones!A8:A507,($B$4-1)*20+15)="","",INDEX(Suscripciones!A8:A507,($B$4-1)*20+15))),"Revisa página")</f>
        <v/>
      </c>
      <c r="B22" s="19" t="str">
        <f aca="false">IF(AND(ISNUMBER($B$4),$B$4&gt;=1,$B$4&lt;=25,MOD($B$4,1)=0),IF(INDEX(Suscripciones!P8:P507,($B$4-1)*20+15)=0,"",IF(INDEX(Suscripciones!B8:B507,($B$4-1)*20+15)="","",INDEX(Suscripciones!B8:B507,($B$4-1)*20+15))),"Revisa página")</f>
        <v/>
      </c>
      <c r="C22" s="19" t="str">
        <f aca="false">IF(AND(ISNUMBER($B$4),$B$4&gt;=1,$B$4&lt;=25,MOD($B$4,1)=0),IF(INDEX(Suscripciones!P8:P507,($B$4-1)*20+15)=0,"",IF(INDEX(Suscripciones!C8:C507,($B$4-1)*20+15)="","",INDEX(Suscripciones!C8:C507,($B$4-1)*20+15))),"Revisa página")</f>
        <v/>
      </c>
      <c r="D22" s="20" t="str">
        <f aca="false">IF(AND(ISNUMBER($B$4),$B$4&gt;=1,$B$4&lt;=25,MOD($B$4,1)=0),IF(INDEX(Suscripciones!P8:P507,($B$4-1)*20+15)=0,"",IF(INDEX(Suscripciones!D8:D507,($B$4-1)*20+15)="","",INDEX(Suscripciones!D8:D507,($B$4-1)*20+15))),"Revisa página")</f>
        <v/>
      </c>
      <c r="E22" s="19" t="str">
        <f aca="false">IF(AND(ISNUMBER($B$4),$B$4&gt;=1,$B$4&lt;=25,MOD($B$4,1)=0),IF(INDEX(Suscripciones!P8:P507,($B$4-1)*20+15)=0,"",IF(INDEX(Suscripciones!E8:E507,($B$4-1)*20+15)="","",INDEX(Suscripciones!E8:E507,($B$4-1)*20+15))),"Revisa página")</f>
        <v/>
      </c>
      <c r="F22" s="19" t="str">
        <f aca="false">IF(AND(ISNUMBER($B$4),$B$4&gt;=1,$B$4&lt;=25,MOD($B$4,1)=0),IF(INDEX(Suscripciones!P8:P507,($B$4-1)*20+15)=0,"",IF(INDEX(Suscripciones!F8:F507,($B$4-1)*20+15)="","",INDEX(Suscripciones!F8:F507,($B$4-1)*20+15))),"Revisa página")</f>
        <v/>
      </c>
      <c r="G22" s="19" t="str">
        <f aca="false">IF(AND(ISNUMBER($B$4),$B$4&gt;=1,$B$4&lt;=25,MOD($B$4,1)=0),IF(INDEX(Suscripciones!P8:P507,($B$4-1)*20+15)=0,"",IF(INDEX(Suscripciones!H8:H507,($B$4-1)*20+15)="","",INDEX(Suscripciones!H8:H507,($B$4-1)*20+15))),"Revisa página")</f>
        <v/>
      </c>
      <c r="H22" s="19" t="str">
        <f aca="false">IF(AND(ISNUMBER($B$4),$B$4&gt;=1,$B$4&lt;=25,MOD($B$4,1)=0),IF(INDEX(Suscripciones!P8:P507,($B$4-1)*20+15)=0,"",IF(INDEX(Suscripciones!I8:I507,($B$4-1)*20+15)="","",INDEX(Suscripciones!I8:I507,($B$4-1)*20+15))),"Revisa página")</f>
        <v/>
      </c>
      <c r="I22" s="19" t="str">
        <f aca="false">IF(AND(ISNUMBER($B$4),$B$4&gt;=1,$B$4&lt;=25,MOD($B$4,1)=0),IF(INDEX(Suscripciones!P8:P507,($B$4-1)*20+15)=0,"",IF(INDEX(Suscripciones!J8:J507,($B$4-1)*20+15)="","",INDEX(Suscripciones!J8:J507,($B$4-1)*20+15))),"Revisa página")</f>
        <v/>
      </c>
      <c r="J22" s="20" t="str">
        <f aca="false">IF(AND(ISNUMBER($B$4),$B$4&gt;=1,$B$4&lt;=25,MOD($B$4,1)=0),IF(INDEX(Suscripciones!P8:P507,($B$4-1)*20+15)=0,"",IF(INDEX(Suscripciones!K8:K507,($B$4-1)*20+15)="","",INDEX(Suscripciones!K8:K507,($B$4-1)*20+15))),"Revisa página")</f>
        <v/>
      </c>
      <c r="K22" s="19" t="str">
        <f aca="false">IF(AND(ISNUMBER($B$4),$B$4&gt;=1,$B$4&lt;=25,MOD($B$4,1)=0),IF(INDEX(Suscripciones!P8:P507,($B$4-1)*20+15)=0,"",IF(INDEX(Suscripciones!M8:M507,($B$4-1)*20+15)="","",INDEX(Suscripciones!M8:M507,($B$4-1)*20+15))),"Revisa página")</f>
        <v/>
      </c>
      <c r="L22" s="19" t="str">
        <f aca="false">IF(AND(ISNUMBER($B$4),$B$4&gt;=1,$B$4&lt;=25,MOD($B$4,1)=0),IF(INDEX(Suscripciones!P8:P507,($B$4-1)*20+15)=0,"",IF(INDEX(Suscripciones!O8:O507,($B$4-1)*20+15)="","",INDEX(Suscripciones!O8:O507,($B$4-1)*20+15))),"Revisa página")</f>
        <v/>
      </c>
    </row>
    <row r="23" customFormat="false" ht="26" hidden="false" customHeight="true" outlineLevel="0" collapsed="false">
      <c r="A23" s="19" t="str">
        <f aca="false">IF(AND(ISNUMBER($B$4),$B$4&gt;=1,$B$4&lt;=25,MOD($B$4,1)=0),IF(INDEX(Suscripciones!P8:P507,($B$4-1)*20+16)=0,"",IF(INDEX(Suscripciones!A8:A507,($B$4-1)*20+16)="","",INDEX(Suscripciones!A8:A507,($B$4-1)*20+16))),"Revisa página")</f>
        <v/>
      </c>
      <c r="B23" s="19" t="str">
        <f aca="false">IF(AND(ISNUMBER($B$4),$B$4&gt;=1,$B$4&lt;=25,MOD($B$4,1)=0),IF(INDEX(Suscripciones!P8:P507,($B$4-1)*20+16)=0,"",IF(INDEX(Suscripciones!B8:B507,($B$4-1)*20+16)="","",INDEX(Suscripciones!B8:B507,($B$4-1)*20+16))),"Revisa página")</f>
        <v/>
      </c>
      <c r="C23" s="19" t="str">
        <f aca="false">IF(AND(ISNUMBER($B$4),$B$4&gt;=1,$B$4&lt;=25,MOD($B$4,1)=0),IF(INDEX(Suscripciones!P8:P507,($B$4-1)*20+16)=0,"",IF(INDEX(Suscripciones!C8:C507,($B$4-1)*20+16)="","",INDEX(Suscripciones!C8:C507,($B$4-1)*20+16))),"Revisa página")</f>
        <v/>
      </c>
      <c r="D23" s="20" t="str">
        <f aca="false">IF(AND(ISNUMBER($B$4),$B$4&gt;=1,$B$4&lt;=25,MOD($B$4,1)=0),IF(INDEX(Suscripciones!P8:P507,($B$4-1)*20+16)=0,"",IF(INDEX(Suscripciones!D8:D507,($B$4-1)*20+16)="","",INDEX(Suscripciones!D8:D507,($B$4-1)*20+16))),"Revisa página")</f>
        <v/>
      </c>
      <c r="E23" s="19" t="str">
        <f aca="false">IF(AND(ISNUMBER($B$4),$B$4&gt;=1,$B$4&lt;=25,MOD($B$4,1)=0),IF(INDEX(Suscripciones!P8:P507,($B$4-1)*20+16)=0,"",IF(INDEX(Suscripciones!E8:E507,($B$4-1)*20+16)="","",INDEX(Suscripciones!E8:E507,($B$4-1)*20+16))),"Revisa página")</f>
        <v/>
      </c>
      <c r="F23" s="19" t="str">
        <f aca="false">IF(AND(ISNUMBER($B$4),$B$4&gt;=1,$B$4&lt;=25,MOD($B$4,1)=0),IF(INDEX(Suscripciones!P8:P507,($B$4-1)*20+16)=0,"",IF(INDEX(Suscripciones!F8:F507,($B$4-1)*20+16)="","",INDEX(Suscripciones!F8:F507,($B$4-1)*20+16))),"Revisa página")</f>
        <v/>
      </c>
      <c r="G23" s="19" t="str">
        <f aca="false">IF(AND(ISNUMBER($B$4),$B$4&gt;=1,$B$4&lt;=25,MOD($B$4,1)=0),IF(INDEX(Suscripciones!P8:P507,($B$4-1)*20+16)=0,"",IF(INDEX(Suscripciones!H8:H507,($B$4-1)*20+16)="","",INDEX(Suscripciones!H8:H507,($B$4-1)*20+16))),"Revisa página")</f>
        <v/>
      </c>
      <c r="H23" s="19" t="str">
        <f aca="false">IF(AND(ISNUMBER($B$4),$B$4&gt;=1,$B$4&lt;=25,MOD($B$4,1)=0),IF(INDEX(Suscripciones!P8:P507,($B$4-1)*20+16)=0,"",IF(INDEX(Suscripciones!I8:I507,($B$4-1)*20+16)="","",INDEX(Suscripciones!I8:I507,($B$4-1)*20+16))),"Revisa página")</f>
        <v/>
      </c>
      <c r="I23" s="19" t="str">
        <f aca="false">IF(AND(ISNUMBER($B$4),$B$4&gt;=1,$B$4&lt;=25,MOD($B$4,1)=0),IF(INDEX(Suscripciones!P8:P507,($B$4-1)*20+16)=0,"",IF(INDEX(Suscripciones!J8:J507,($B$4-1)*20+16)="","",INDEX(Suscripciones!J8:J507,($B$4-1)*20+16))),"Revisa página")</f>
        <v/>
      </c>
      <c r="J23" s="20" t="str">
        <f aca="false">IF(AND(ISNUMBER($B$4),$B$4&gt;=1,$B$4&lt;=25,MOD($B$4,1)=0),IF(INDEX(Suscripciones!P8:P507,($B$4-1)*20+16)=0,"",IF(INDEX(Suscripciones!K8:K507,($B$4-1)*20+16)="","",INDEX(Suscripciones!K8:K507,($B$4-1)*20+16))),"Revisa página")</f>
        <v/>
      </c>
      <c r="K23" s="19" t="str">
        <f aca="false">IF(AND(ISNUMBER($B$4),$B$4&gt;=1,$B$4&lt;=25,MOD($B$4,1)=0),IF(INDEX(Suscripciones!P8:P507,($B$4-1)*20+16)=0,"",IF(INDEX(Suscripciones!M8:M507,($B$4-1)*20+16)="","",INDEX(Suscripciones!M8:M507,($B$4-1)*20+16))),"Revisa página")</f>
        <v/>
      </c>
      <c r="L23" s="19" t="str">
        <f aca="false">IF(AND(ISNUMBER($B$4),$B$4&gt;=1,$B$4&lt;=25,MOD($B$4,1)=0),IF(INDEX(Suscripciones!P8:P507,($B$4-1)*20+16)=0,"",IF(INDEX(Suscripciones!O8:O507,($B$4-1)*20+16)="","",INDEX(Suscripciones!O8:O507,($B$4-1)*20+16))),"Revisa página")</f>
        <v/>
      </c>
    </row>
    <row r="24" customFormat="false" ht="26" hidden="false" customHeight="true" outlineLevel="0" collapsed="false">
      <c r="A24" s="19" t="str">
        <f aca="false">IF(AND(ISNUMBER($B$4),$B$4&gt;=1,$B$4&lt;=25,MOD($B$4,1)=0),IF(INDEX(Suscripciones!P8:P507,($B$4-1)*20+17)=0,"",IF(INDEX(Suscripciones!A8:A507,($B$4-1)*20+17)="","",INDEX(Suscripciones!A8:A507,($B$4-1)*20+17))),"Revisa página")</f>
        <v/>
      </c>
      <c r="B24" s="19" t="str">
        <f aca="false">IF(AND(ISNUMBER($B$4),$B$4&gt;=1,$B$4&lt;=25,MOD($B$4,1)=0),IF(INDEX(Suscripciones!P8:P507,($B$4-1)*20+17)=0,"",IF(INDEX(Suscripciones!B8:B507,($B$4-1)*20+17)="","",INDEX(Suscripciones!B8:B507,($B$4-1)*20+17))),"Revisa página")</f>
        <v/>
      </c>
      <c r="C24" s="19" t="str">
        <f aca="false">IF(AND(ISNUMBER($B$4),$B$4&gt;=1,$B$4&lt;=25,MOD($B$4,1)=0),IF(INDEX(Suscripciones!P8:P507,($B$4-1)*20+17)=0,"",IF(INDEX(Suscripciones!C8:C507,($B$4-1)*20+17)="","",INDEX(Suscripciones!C8:C507,($B$4-1)*20+17))),"Revisa página")</f>
        <v/>
      </c>
      <c r="D24" s="20" t="str">
        <f aca="false">IF(AND(ISNUMBER($B$4),$B$4&gt;=1,$B$4&lt;=25,MOD($B$4,1)=0),IF(INDEX(Suscripciones!P8:P507,($B$4-1)*20+17)=0,"",IF(INDEX(Suscripciones!D8:D507,($B$4-1)*20+17)="","",INDEX(Suscripciones!D8:D507,($B$4-1)*20+17))),"Revisa página")</f>
        <v/>
      </c>
      <c r="E24" s="19" t="str">
        <f aca="false">IF(AND(ISNUMBER($B$4),$B$4&gt;=1,$B$4&lt;=25,MOD($B$4,1)=0),IF(INDEX(Suscripciones!P8:P507,($B$4-1)*20+17)=0,"",IF(INDEX(Suscripciones!E8:E507,($B$4-1)*20+17)="","",INDEX(Suscripciones!E8:E507,($B$4-1)*20+17))),"Revisa página")</f>
        <v/>
      </c>
      <c r="F24" s="19" t="str">
        <f aca="false">IF(AND(ISNUMBER($B$4),$B$4&gt;=1,$B$4&lt;=25,MOD($B$4,1)=0),IF(INDEX(Suscripciones!P8:P507,($B$4-1)*20+17)=0,"",IF(INDEX(Suscripciones!F8:F507,($B$4-1)*20+17)="","",INDEX(Suscripciones!F8:F507,($B$4-1)*20+17))),"Revisa página")</f>
        <v/>
      </c>
      <c r="G24" s="19" t="str">
        <f aca="false">IF(AND(ISNUMBER($B$4),$B$4&gt;=1,$B$4&lt;=25,MOD($B$4,1)=0),IF(INDEX(Suscripciones!P8:P507,($B$4-1)*20+17)=0,"",IF(INDEX(Suscripciones!H8:H507,($B$4-1)*20+17)="","",INDEX(Suscripciones!H8:H507,($B$4-1)*20+17))),"Revisa página")</f>
        <v/>
      </c>
      <c r="H24" s="19" t="str">
        <f aca="false">IF(AND(ISNUMBER($B$4),$B$4&gt;=1,$B$4&lt;=25,MOD($B$4,1)=0),IF(INDEX(Suscripciones!P8:P507,($B$4-1)*20+17)=0,"",IF(INDEX(Suscripciones!I8:I507,($B$4-1)*20+17)="","",INDEX(Suscripciones!I8:I507,($B$4-1)*20+17))),"Revisa página")</f>
        <v/>
      </c>
      <c r="I24" s="19" t="str">
        <f aca="false">IF(AND(ISNUMBER($B$4),$B$4&gt;=1,$B$4&lt;=25,MOD($B$4,1)=0),IF(INDEX(Suscripciones!P8:P507,($B$4-1)*20+17)=0,"",IF(INDEX(Suscripciones!J8:J507,($B$4-1)*20+17)="","",INDEX(Suscripciones!J8:J507,($B$4-1)*20+17))),"Revisa página")</f>
        <v/>
      </c>
      <c r="J24" s="20" t="str">
        <f aca="false">IF(AND(ISNUMBER($B$4),$B$4&gt;=1,$B$4&lt;=25,MOD($B$4,1)=0),IF(INDEX(Suscripciones!P8:P507,($B$4-1)*20+17)=0,"",IF(INDEX(Suscripciones!K8:K507,($B$4-1)*20+17)="","",INDEX(Suscripciones!K8:K507,($B$4-1)*20+17))),"Revisa página")</f>
        <v/>
      </c>
      <c r="K24" s="19" t="str">
        <f aca="false">IF(AND(ISNUMBER($B$4),$B$4&gt;=1,$B$4&lt;=25,MOD($B$4,1)=0),IF(INDEX(Suscripciones!P8:P507,($B$4-1)*20+17)=0,"",IF(INDEX(Suscripciones!M8:M507,($B$4-1)*20+17)="","",INDEX(Suscripciones!M8:M507,($B$4-1)*20+17))),"Revisa página")</f>
        <v/>
      </c>
      <c r="L24" s="19" t="str">
        <f aca="false">IF(AND(ISNUMBER($B$4),$B$4&gt;=1,$B$4&lt;=25,MOD($B$4,1)=0),IF(INDEX(Suscripciones!P8:P507,($B$4-1)*20+17)=0,"",IF(INDEX(Suscripciones!O8:O507,($B$4-1)*20+17)="","",INDEX(Suscripciones!O8:O507,($B$4-1)*20+17))),"Revisa página")</f>
        <v/>
      </c>
    </row>
    <row r="25" customFormat="false" ht="26" hidden="false" customHeight="true" outlineLevel="0" collapsed="false">
      <c r="A25" s="19" t="str">
        <f aca="false">IF(AND(ISNUMBER($B$4),$B$4&gt;=1,$B$4&lt;=25,MOD($B$4,1)=0),IF(INDEX(Suscripciones!P8:P507,($B$4-1)*20+18)=0,"",IF(INDEX(Suscripciones!A8:A507,($B$4-1)*20+18)="","",INDEX(Suscripciones!A8:A507,($B$4-1)*20+18))),"Revisa página")</f>
        <v/>
      </c>
      <c r="B25" s="19" t="str">
        <f aca="false">IF(AND(ISNUMBER($B$4),$B$4&gt;=1,$B$4&lt;=25,MOD($B$4,1)=0),IF(INDEX(Suscripciones!P8:P507,($B$4-1)*20+18)=0,"",IF(INDEX(Suscripciones!B8:B507,($B$4-1)*20+18)="","",INDEX(Suscripciones!B8:B507,($B$4-1)*20+18))),"Revisa página")</f>
        <v/>
      </c>
      <c r="C25" s="19" t="str">
        <f aca="false">IF(AND(ISNUMBER($B$4),$B$4&gt;=1,$B$4&lt;=25,MOD($B$4,1)=0),IF(INDEX(Suscripciones!P8:P507,($B$4-1)*20+18)=0,"",IF(INDEX(Suscripciones!C8:C507,($B$4-1)*20+18)="","",INDEX(Suscripciones!C8:C507,($B$4-1)*20+18))),"Revisa página")</f>
        <v/>
      </c>
      <c r="D25" s="20" t="str">
        <f aca="false">IF(AND(ISNUMBER($B$4),$B$4&gt;=1,$B$4&lt;=25,MOD($B$4,1)=0),IF(INDEX(Suscripciones!P8:P507,($B$4-1)*20+18)=0,"",IF(INDEX(Suscripciones!D8:D507,($B$4-1)*20+18)="","",INDEX(Suscripciones!D8:D507,($B$4-1)*20+18))),"Revisa página")</f>
        <v/>
      </c>
      <c r="E25" s="19" t="str">
        <f aca="false">IF(AND(ISNUMBER($B$4),$B$4&gt;=1,$B$4&lt;=25,MOD($B$4,1)=0),IF(INDEX(Suscripciones!P8:P507,($B$4-1)*20+18)=0,"",IF(INDEX(Suscripciones!E8:E507,($B$4-1)*20+18)="","",INDEX(Suscripciones!E8:E507,($B$4-1)*20+18))),"Revisa página")</f>
        <v/>
      </c>
      <c r="F25" s="19" t="str">
        <f aca="false">IF(AND(ISNUMBER($B$4),$B$4&gt;=1,$B$4&lt;=25,MOD($B$4,1)=0),IF(INDEX(Suscripciones!P8:P507,($B$4-1)*20+18)=0,"",IF(INDEX(Suscripciones!F8:F507,($B$4-1)*20+18)="","",INDEX(Suscripciones!F8:F507,($B$4-1)*20+18))),"Revisa página")</f>
        <v/>
      </c>
      <c r="G25" s="19" t="str">
        <f aca="false">IF(AND(ISNUMBER($B$4),$B$4&gt;=1,$B$4&lt;=25,MOD($B$4,1)=0),IF(INDEX(Suscripciones!P8:P507,($B$4-1)*20+18)=0,"",IF(INDEX(Suscripciones!H8:H507,($B$4-1)*20+18)="","",INDEX(Suscripciones!H8:H507,($B$4-1)*20+18))),"Revisa página")</f>
        <v/>
      </c>
      <c r="H25" s="19" t="str">
        <f aca="false">IF(AND(ISNUMBER($B$4),$B$4&gt;=1,$B$4&lt;=25,MOD($B$4,1)=0),IF(INDEX(Suscripciones!P8:P507,($B$4-1)*20+18)=0,"",IF(INDEX(Suscripciones!I8:I507,($B$4-1)*20+18)="","",INDEX(Suscripciones!I8:I507,($B$4-1)*20+18))),"Revisa página")</f>
        <v/>
      </c>
      <c r="I25" s="19" t="str">
        <f aca="false">IF(AND(ISNUMBER($B$4),$B$4&gt;=1,$B$4&lt;=25,MOD($B$4,1)=0),IF(INDEX(Suscripciones!P8:P507,($B$4-1)*20+18)=0,"",IF(INDEX(Suscripciones!J8:J507,($B$4-1)*20+18)="","",INDEX(Suscripciones!J8:J507,($B$4-1)*20+18))),"Revisa página")</f>
        <v/>
      </c>
      <c r="J25" s="20" t="str">
        <f aca="false">IF(AND(ISNUMBER($B$4),$B$4&gt;=1,$B$4&lt;=25,MOD($B$4,1)=0),IF(INDEX(Suscripciones!P8:P507,($B$4-1)*20+18)=0,"",IF(INDEX(Suscripciones!K8:K507,($B$4-1)*20+18)="","",INDEX(Suscripciones!K8:K507,($B$4-1)*20+18))),"Revisa página")</f>
        <v/>
      </c>
      <c r="K25" s="19" t="str">
        <f aca="false">IF(AND(ISNUMBER($B$4),$B$4&gt;=1,$B$4&lt;=25,MOD($B$4,1)=0),IF(INDEX(Suscripciones!P8:P507,($B$4-1)*20+18)=0,"",IF(INDEX(Suscripciones!M8:M507,($B$4-1)*20+18)="","",INDEX(Suscripciones!M8:M507,($B$4-1)*20+18))),"Revisa página")</f>
        <v/>
      </c>
      <c r="L25" s="19" t="str">
        <f aca="false">IF(AND(ISNUMBER($B$4),$B$4&gt;=1,$B$4&lt;=25,MOD($B$4,1)=0),IF(INDEX(Suscripciones!P8:P507,($B$4-1)*20+18)=0,"",IF(INDEX(Suscripciones!O8:O507,($B$4-1)*20+18)="","",INDEX(Suscripciones!O8:O507,($B$4-1)*20+18))),"Revisa página")</f>
        <v/>
      </c>
    </row>
    <row r="26" customFormat="false" ht="26" hidden="false" customHeight="true" outlineLevel="0" collapsed="false">
      <c r="A26" s="19" t="str">
        <f aca="false">IF(AND(ISNUMBER($B$4),$B$4&gt;=1,$B$4&lt;=25,MOD($B$4,1)=0),IF(INDEX(Suscripciones!P8:P507,($B$4-1)*20+19)=0,"",IF(INDEX(Suscripciones!A8:A507,($B$4-1)*20+19)="","",INDEX(Suscripciones!A8:A507,($B$4-1)*20+19))),"Revisa página")</f>
        <v/>
      </c>
      <c r="B26" s="19" t="str">
        <f aca="false">IF(AND(ISNUMBER($B$4),$B$4&gt;=1,$B$4&lt;=25,MOD($B$4,1)=0),IF(INDEX(Suscripciones!P8:P507,($B$4-1)*20+19)=0,"",IF(INDEX(Suscripciones!B8:B507,($B$4-1)*20+19)="","",INDEX(Suscripciones!B8:B507,($B$4-1)*20+19))),"Revisa página")</f>
        <v/>
      </c>
      <c r="C26" s="19" t="str">
        <f aca="false">IF(AND(ISNUMBER($B$4),$B$4&gt;=1,$B$4&lt;=25,MOD($B$4,1)=0),IF(INDEX(Suscripciones!P8:P507,($B$4-1)*20+19)=0,"",IF(INDEX(Suscripciones!C8:C507,($B$4-1)*20+19)="","",INDEX(Suscripciones!C8:C507,($B$4-1)*20+19))),"Revisa página")</f>
        <v/>
      </c>
      <c r="D26" s="20" t="str">
        <f aca="false">IF(AND(ISNUMBER($B$4),$B$4&gt;=1,$B$4&lt;=25,MOD($B$4,1)=0),IF(INDEX(Suscripciones!P8:P507,($B$4-1)*20+19)=0,"",IF(INDEX(Suscripciones!D8:D507,($B$4-1)*20+19)="","",INDEX(Suscripciones!D8:D507,($B$4-1)*20+19))),"Revisa página")</f>
        <v/>
      </c>
      <c r="E26" s="19" t="str">
        <f aca="false">IF(AND(ISNUMBER($B$4),$B$4&gt;=1,$B$4&lt;=25,MOD($B$4,1)=0),IF(INDEX(Suscripciones!P8:P507,($B$4-1)*20+19)=0,"",IF(INDEX(Suscripciones!E8:E507,($B$4-1)*20+19)="","",INDEX(Suscripciones!E8:E507,($B$4-1)*20+19))),"Revisa página")</f>
        <v/>
      </c>
      <c r="F26" s="19" t="str">
        <f aca="false">IF(AND(ISNUMBER($B$4),$B$4&gt;=1,$B$4&lt;=25,MOD($B$4,1)=0),IF(INDEX(Suscripciones!P8:P507,($B$4-1)*20+19)=0,"",IF(INDEX(Suscripciones!F8:F507,($B$4-1)*20+19)="","",INDEX(Suscripciones!F8:F507,($B$4-1)*20+19))),"Revisa página")</f>
        <v/>
      </c>
      <c r="G26" s="19" t="str">
        <f aca="false">IF(AND(ISNUMBER($B$4),$B$4&gt;=1,$B$4&lt;=25,MOD($B$4,1)=0),IF(INDEX(Suscripciones!P8:P507,($B$4-1)*20+19)=0,"",IF(INDEX(Suscripciones!H8:H507,($B$4-1)*20+19)="","",INDEX(Suscripciones!H8:H507,($B$4-1)*20+19))),"Revisa página")</f>
        <v/>
      </c>
      <c r="H26" s="19" t="str">
        <f aca="false">IF(AND(ISNUMBER($B$4),$B$4&gt;=1,$B$4&lt;=25,MOD($B$4,1)=0),IF(INDEX(Suscripciones!P8:P507,($B$4-1)*20+19)=0,"",IF(INDEX(Suscripciones!I8:I507,($B$4-1)*20+19)="","",INDEX(Suscripciones!I8:I507,($B$4-1)*20+19))),"Revisa página")</f>
        <v/>
      </c>
      <c r="I26" s="19" t="str">
        <f aca="false">IF(AND(ISNUMBER($B$4),$B$4&gt;=1,$B$4&lt;=25,MOD($B$4,1)=0),IF(INDEX(Suscripciones!P8:P507,($B$4-1)*20+19)=0,"",IF(INDEX(Suscripciones!J8:J507,($B$4-1)*20+19)="","",INDEX(Suscripciones!J8:J507,($B$4-1)*20+19))),"Revisa página")</f>
        <v/>
      </c>
      <c r="J26" s="20" t="str">
        <f aca="false">IF(AND(ISNUMBER($B$4),$B$4&gt;=1,$B$4&lt;=25,MOD($B$4,1)=0),IF(INDEX(Suscripciones!P8:P507,($B$4-1)*20+19)=0,"",IF(INDEX(Suscripciones!K8:K507,($B$4-1)*20+19)="","",INDEX(Suscripciones!K8:K507,($B$4-1)*20+19))),"Revisa página")</f>
        <v/>
      </c>
      <c r="K26" s="19" t="str">
        <f aca="false">IF(AND(ISNUMBER($B$4),$B$4&gt;=1,$B$4&lt;=25,MOD($B$4,1)=0),IF(INDEX(Suscripciones!P8:P507,($B$4-1)*20+19)=0,"",IF(INDEX(Suscripciones!M8:M507,($B$4-1)*20+19)="","",INDEX(Suscripciones!M8:M507,($B$4-1)*20+19))),"Revisa página")</f>
        <v/>
      </c>
      <c r="L26" s="19" t="str">
        <f aca="false">IF(AND(ISNUMBER($B$4),$B$4&gt;=1,$B$4&lt;=25,MOD($B$4,1)=0),IF(INDEX(Suscripciones!P8:P507,($B$4-1)*20+19)=0,"",IF(INDEX(Suscripciones!O8:O507,($B$4-1)*20+19)="","",INDEX(Suscripciones!O8:O507,($B$4-1)*20+19))),"Revisa página")</f>
        <v/>
      </c>
    </row>
    <row r="27" customFormat="false" ht="26" hidden="false" customHeight="true" outlineLevel="0" collapsed="false">
      <c r="A27" s="19" t="str">
        <f aca="false">IF(AND(ISNUMBER($B$4),$B$4&gt;=1,$B$4&lt;=25,MOD($B$4,1)=0),IF(INDEX(Suscripciones!P8:P507,($B$4-1)*20+20)=0,"",IF(INDEX(Suscripciones!A8:A507,($B$4-1)*20+20)="","",INDEX(Suscripciones!A8:A507,($B$4-1)*20+20))),"Revisa página")</f>
        <v/>
      </c>
      <c r="B27" s="19" t="str">
        <f aca="false">IF(AND(ISNUMBER($B$4),$B$4&gt;=1,$B$4&lt;=25,MOD($B$4,1)=0),IF(INDEX(Suscripciones!P8:P507,($B$4-1)*20+20)=0,"",IF(INDEX(Suscripciones!B8:B507,($B$4-1)*20+20)="","",INDEX(Suscripciones!B8:B507,($B$4-1)*20+20))),"Revisa página")</f>
        <v/>
      </c>
      <c r="C27" s="19" t="str">
        <f aca="false">IF(AND(ISNUMBER($B$4),$B$4&gt;=1,$B$4&lt;=25,MOD($B$4,1)=0),IF(INDEX(Suscripciones!P8:P507,($B$4-1)*20+20)=0,"",IF(INDEX(Suscripciones!C8:C507,($B$4-1)*20+20)="","",INDEX(Suscripciones!C8:C507,($B$4-1)*20+20))),"Revisa página")</f>
        <v/>
      </c>
      <c r="D27" s="20" t="str">
        <f aca="false">IF(AND(ISNUMBER($B$4),$B$4&gt;=1,$B$4&lt;=25,MOD($B$4,1)=0),IF(INDEX(Suscripciones!P8:P507,($B$4-1)*20+20)=0,"",IF(INDEX(Suscripciones!D8:D507,($B$4-1)*20+20)="","",INDEX(Suscripciones!D8:D507,($B$4-1)*20+20))),"Revisa página")</f>
        <v/>
      </c>
      <c r="E27" s="19" t="str">
        <f aca="false">IF(AND(ISNUMBER($B$4),$B$4&gt;=1,$B$4&lt;=25,MOD($B$4,1)=0),IF(INDEX(Suscripciones!P8:P507,($B$4-1)*20+20)=0,"",IF(INDEX(Suscripciones!E8:E507,($B$4-1)*20+20)="","",INDEX(Suscripciones!E8:E507,($B$4-1)*20+20))),"Revisa página")</f>
        <v/>
      </c>
      <c r="F27" s="19" t="str">
        <f aca="false">IF(AND(ISNUMBER($B$4),$B$4&gt;=1,$B$4&lt;=25,MOD($B$4,1)=0),IF(INDEX(Suscripciones!P8:P507,($B$4-1)*20+20)=0,"",IF(INDEX(Suscripciones!F8:F507,($B$4-1)*20+20)="","",INDEX(Suscripciones!F8:F507,($B$4-1)*20+20))),"Revisa página")</f>
        <v/>
      </c>
      <c r="G27" s="19" t="str">
        <f aca="false">IF(AND(ISNUMBER($B$4),$B$4&gt;=1,$B$4&lt;=25,MOD($B$4,1)=0),IF(INDEX(Suscripciones!P8:P507,($B$4-1)*20+20)=0,"",IF(INDEX(Suscripciones!H8:H507,($B$4-1)*20+20)="","",INDEX(Suscripciones!H8:H507,($B$4-1)*20+20))),"Revisa página")</f>
        <v/>
      </c>
      <c r="H27" s="19" t="str">
        <f aca="false">IF(AND(ISNUMBER($B$4),$B$4&gt;=1,$B$4&lt;=25,MOD($B$4,1)=0),IF(INDEX(Suscripciones!P8:P507,($B$4-1)*20+20)=0,"",IF(INDEX(Suscripciones!I8:I507,($B$4-1)*20+20)="","",INDEX(Suscripciones!I8:I507,($B$4-1)*20+20))),"Revisa página")</f>
        <v/>
      </c>
      <c r="I27" s="19" t="str">
        <f aca="false">IF(AND(ISNUMBER($B$4),$B$4&gt;=1,$B$4&lt;=25,MOD($B$4,1)=0),IF(INDEX(Suscripciones!P8:P507,($B$4-1)*20+20)=0,"",IF(INDEX(Suscripciones!J8:J507,($B$4-1)*20+20)="","",INDEX(Suscripciones!J8:J507,($B$4-1)*20+20))),"Revisa página")</f>
        <v/>
      </c>
      <c r="J27" s="20" t="str">
        <f aca="false">IF(AND(ISNUMBER($B$4),$B$4&gt;=1,$B$4&lt;=25,MOD($B$4,1)=0),IF(INDEX(Suscripciones!P8:P507,($B$4-1)*20+20)=0,"",IF(INDEX(Suscripciones!K8:K507,($B$4-1)*20+20)="","",INDEX(Suscripciones!K8:K507,($B$4-1)*20+20))),"Revisa página")</f>
        <v/>
      </c>
      <c r="K27" s="19" t="str">
        <f aca="false">IF(AND(ISNUMBER($B$4),$B$4&gt;=1,$B$4&lt;=25,MOD($B$4,1)=0),IF(INDEX(Suscripciones!P8:P507,($B$4-1)*20+20)=0,"",IF(INDEX(Suscripciones!M8:M507,($B$4-1)*20+20)="","",INDEX(Suscripciones!M8:M507,($B$4-1)*20+20))),"Revisa página")</f>
        <v/>
      </c>
      <c r="L27" s="19" t="str">
        <f aca="false">IF(AND(ISNUMBER($B$4),$B$4&gt;=1,$B$4&lt;=25,MOD($B$4,1)=0),IF(INDEX(Suscripciones!P8:P507,($B$4-1)*20+20)=0,"",IF(INDEX(Suscripciones!O8:O507,($B$4-1)*20+20)="","",INDEX(Suscripciones!O8:O507,($B$4-1)*20+20))),"Revisa página")</f>
        <v/>
      </c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customFormat="false" ht="24" hidden="false" customHeight="tru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Control de suscripciones · ejemplo</dc:title>
</cp:coreProperties>
</file>